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MAKRO\"/>
    </mc:Choice>
  </mc:AlternateContent>
  <bookViews>
    <workbookView xWindow="-105" yWindow="-105" windowWidth="19425" windowHeight="12300" tabRatio="754" firstSheet="3" activeTab="3"/>
  </bookViews>
  <sheets>
    <sheet name="Fred_data" sheetId="33" state="hidden" r:id="rId1"/>
    <sheet name="Data" sheetId="21" state="hidden" r:id="rId2"/>
    <sheet name="End" sheetId="32" state="hidden" r:id="rId3"/>
    <sheet name="SelInd" sheetId="9" r:id="rId4"/>
    <sheet name="NatAcc" sheetId="10" r:id="rId5"/>
    <sheet name="Budget" sheetId="19" r:id="rId6"/>
    <sheet name="BOP" sheetId="6" r:id="rId7"/>
    <sheet name="MonSer" sheetId="4" r:id="rId8"/>
    <sheet name="NatBank" sheetId="5" r:id="rId9"/>
    <sheet name="Budget_LEPL" sheetId="34" r:id="rId10"/>
  </sheets>
  <definedNames>
    <definedName name="_xlnm.Print_Area" localSheetId="6">BOP!$A$1:$I$59</definedName>
    <definedName name="_xlnm.Print_Area" localSheetId="5">Budget!$A$1:$I$118</definedName>
    <definedName name="_xlnm.Print_Area" localSheetId="9">Budget_LEPL!$A$1:$I$93</definedName>
    <definedName name="_xlnm.Print_Area" localSheetId="7">MonSer!$A$1:$J$63</definedName>
    <definedName name="_xlnm.Print_Area" localSheetId="4">NatAcc!$A$1:$I$116</definedName>
    <definedName name="_xlnm.Print_Area" localSheetId="8">NatBank!$A$1:$I$66</definedName>
    <definedName name="_xlnm.Print_Area" localSheetId="3">SelInd!$A$1:$I$90</definedName>
    <definedName name="_xlnm.Print_Titles" localSheetId="5">Budget!$4:$7</definedName>
    <definedName name="_xlnm.Print_Titles" localSheetId="9">Budget_LEPL!$4:$7</definedName>
    <definedName name="_xlnm.Print_Titles" localSheetId="4">NatAcc!$4:$7</definedName>
    <definedName name="_xlnm.Print_Titles" localSheetId="3">SelInd!$4:$7</definedName>
    <definedName name="solver_adj" localSheetId="1" hidden="1">Data!$Q$223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Data!$Q$218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AI95" i="21" l="1"/>
  <c r="AI103" i="21"/>
  <c r="AI102" i="21" l="1"/>
  <c r="AI112" i="21" l="1"/>
  <c r="AI113" i="21"/>
  <c r="AI99" i="21"/>
  <c r="AI97" i="21" s="1"/>
  <c r="AI93" i="21"/>
  <c r="AI86" i="21"/>
  <c r="AI85" i="21" s="1"/>
  <c r="AI79" i="21"/>
  <c r="AI73" i="21"/>
  <c r="AI67" i="21"/>
  <c r="AI63" i="21"/>
  <c r="AI55" i="21"/>
  <c r="AI51" i="21"/>
  <c r="AI41" i="21" s="1"/>
  <c r="AI47" i="21"/>
  <c r="AI44" i="21"/>
  <c r="AI111" i="21" l="1"/>
  <c r="AI62" i="21"/>
  <c r="AI92" i="21"/>
  <c r="AI40" i="21"/>
  <c r="AD74" i="21"/>
  <c r="AI39" i="21" l="1"/>
  <c r="AI38" i="21" s="1"/>
  <c r="AI235" i="21"/>
  <c r="AI280" i="21" s="1"/>
  <c r="X236" i="21"/>
  <c r="Y236" i="21" s="1"/>
  <c r="Z236" i="21" s="1"/>
  <c r="AA236" i="21" s="1"/>
  <c r="AB236" i="21" s="1"/>
  <c r="AC236" i="21" s="1"/>
  <c r="AD236" i="21" s="1"/>
  <c r="AE236" i="21" s="1"/>
  <c r="AF236" i="21" s="1"/>
  <c r="AG236" i="21" s="1"/>
  <c r="AH236" i="21" s="1"/>
  <c r="AI236" i="21" s="1"/>
  <c r="V236" i="21"/>
  <c r="X276" i="21"/>
  <c r="AI279" i="21"/>
  <c r="AH279" i="21"/>
  <c r="AI276" i="21"/>
  <c r="H493" i="33"/>
  <c r="G82" i="33"/>
  <c r="G81" i="33"/>
  <c r="G79" i="33"/>
  <c r="G78" i="33"/>
  <c r="G76" i="33"/>
  <c r="G75" i="33"/>
  <c r="G73" i="33"/>
  <c r="G72" i="33"/>
  <c r="G70" i="33"/>
  <c r="G69" i="33"/>
  <c r="G67" i="33"/>
  <c r="G66" i="33"/>
  <c r="G64" i="33"/>
  <c r="G63" i="33"/>
  <c r="G61" i="33"/>
  <c r="G60" i="33"/>
  <c r="G58" i="33"/>
  <c r="G57" i="33"/>
  <c r="G55" i="33"/>
  <c r="G54" i="33"/>
  <c r="G52" i="33"/>
  <c r="G51" i="33"/>
  <c r="G49" i="33"/>
  <c r="G48" i="33"/>
  <c r="G46" i="33"/>
  <c r="G45" i="33"/>
  <c r="G43" i="33"/>
  <c r="G42" i="33"/>
  <c r="G40" i="33"/>
  <c r="G39" i="33"/>
  <c r="G37" i="33"/>
  <c r="G36" i="33"/>
  <c r="G34" i="33"/>
  <c r="G33" i="33"/>
  <c r="G31" i="33"/>
  <c r="G30" i="33"/>
  <c r="G28" i="33"/>
  <c r="G27" i="33"/>
  <c r="G25" i="33"/>
  <c r="G24" i="33"/>
  <c r="G22" i="33"/>
  <c r="G21" i="33"/>
  <c r="G19" i="33"/>
  <c r="G18" i="33"/>
  <c r="G16" i="33"/>
  <c r="G15" i="33"/>
  <c r="G13" i="33"/>
  <c r="G12" i="33"/>
  <c r="G10" i="33"/>
  <c r="G9" i="33"/>
  <c r="AD265" i="21"/>
  <c r="AI281" i="21" l="1"/>
  <c r="AI77" i="21"/>
  <c r="AI110" i="21" s="1"/>
  <c r="AD259" i="21"/>
  <c r="AD23" i="21"/>
  <c r="AD9" i="21"/>
  <c r="AD12" i="21"/>
  <c r="AD13" i="21"/>
  <c r="AD15" i="21"/>
  <c r="AD16" i="21"/>
  <c r="AD206" i="21"/>
  <c r="AD207" i="21"/>
  <c r="AD208" i="21"/>
  <c r="AD147" i="21"/>
  <c r="AD148" i="21"/>
  <c r="AD150" i="21"/>
  <c r="AD151" i="21"/>
  <c r="AD152" i="21"/>
  <c r="AD153" i="21"/>
  <c r="AD157" i="21"/>
  <c r="AD162" i="21"/>
  <c r="AD135" i="21"/>
  <c r="AD158" i="21" s="1"/>
  <c r="AD132" i="21"/>
  <c r="AD131" i="21"/>
  <c r="AD126" i="21"/>
  <c r="AD149" i="21" s="1"/>
  <c r="AD123" i="21"/>
  <c r="AD146" i="21" s="1"/>
  <c r="AD210" i="21" l="1"/>
  <c r="AD209" i="21"/>
  <c r="AI114" i="21"/>
  <c r="AI116" i="21" s="1"/>
  <c r="AI115" i="21"/>
  <c r="AD27" i="21"/>
  <c r="AD28" i="21"/>
  <c r="AD133" i="21"/>
  <c r="AD155" i="21"/>
  <c r="AD14" i="21"/>
  <c r="AD5" i="21" s="1"/>
  <c r="AD154" i="21"/>
  <c r="AD24" i="21"/>
  <c r="AD11" i="21"/>
  <c r="AD26" i="21" s="1"/>
  <c r="AD136" i="21"/>
  <c r="AD10" i="21"/>
  <c r="AI83" i="21"/>
  <c r="AD122" i="21"/>
  <c r="AD121" i="21" s="1"/>
  <c r="AD252" i="21"/>
  <c r="AD250" i="21"/>
  <c r="AD249" i="21"/>
  <c r="AD103" i="21"/>
  <c r="AD20" i="21" l="1"/>
  <c r="AD25" i="21"/>
  <c r="AD156" i="21"/>
  <c r="AD159" i="21"/>
  <c r="AD145" i="21"/>
  <c r="AI106" i="21"/>
  <c r="AD53" i="21"/>
  <c r="AD32" i="21" l="1"/>
  <c r="AD29" i="21" s="1"/>
  <c r="AD226" i="21" s="1"/>
  <c r="AD224" i="21"/>
  <c r="AD30" i="21" l="1"/>
  <c r="AD31" i="21"/>
  <c r="AD244" i="21"/>
  <c r="AD233" i="21"/>
  <c r="H482" i="33"/>
  <c r="H483" i="33"/>
  <c r="H484" i="33"/>
  <c r="H485" i="33"/>
  <c r="H486" i="33"/>
  <c r="H487" i="33"/>
  <c r="H488" i="33"/>
  <c r="H489" i="33"/>
  <c r="H490" i="33"/>
  <c r="H491" i="33"/>
  <c r="H492" i="33"/>
  <c r="H481" i="33"/>
  <c r="C883" i="33"/>
  <c r="C895" i="33"/>
  <c r="AD230" i="21"/>
  <c r="AD238" i="21" l="1"/>
  <c r="AD222" i="21" l="1"/>
  <c r="AD220" i="21"/>
  <c r="AD179" i="21" l="1"/>
  <c r="AD180" i="21"/>
  <c r="AD171" i="21"/>
  <c r="AD172" i="21"/>
  <c r="AD175" i="21" s="1"/>
  <c r="AD187" i="21"/>
  <c r="AD188" i="21"/>
  <c r="AD189" i="21"/>
  <c r="AD190" i="21"/>
  <c r="AD215" i="21" s="1"/>
  <c r="AD198" i="21"/>
  <c r="AD213" i="21" l="1"/>
  <c r="AD203" i="21" s="1"/>
  <c r="AD212" i="21"/>
  <c r="AD194" i="21"/>
  <c r="AD202" i="21" l="1"/>
  <c r="AD214" i="21"/>
  <c r="AD204" i="21" s="1"/>
  <c r="AC32" i="21"/>
  <c r="AD225" i="21" s="1"/>
  <c r="AH112" i="21" l="1"/>
  <c r="AH113" i="21"/>
  <c r="AH111" i="21" l="1"/>
  <c r="AH99" i="21"/>
  <c r="AH102" i="21"/>
  <c r="AH93" i="21"/>
  <c r="AH86" i="21"/>
  <c r="AH79" i="21"/>
  <c r="AH73" i="21"/>
  <c r="AH67" i="21"/>
  <c r="AH63" i="21"/>
  <c r="AH55" i="21"/>
  <c r="AH51" i="21"/>
  <c r="AH47" i="21"/>
  <c r="AH44" i="21"/>
  <c r="AH85" i="21" l="1"/>
  <c r="AH41" i="21"/>
  <c r="AH97" i="21"/>
  <c r="AH62" i="21"/>
  <c r="AH40" i="21"/>
  <c r="AH39" i="21" l="1"/>
  <c r="AH38" i="21" s="1"/>
  <c r="AH92" i="21"/>
  <c r="W235" i="21"/>
  <c r="AC23" i="21"/>
  <c r="AC259" i="21"/>
  <c r="AC147" i="21"/>
  <c r="AC148" i="21"/>
  <c r="AC150" i="21"/>
  <c r="AC151" i="21"/>
  <c r="AC152" i="21"/>
  <c r="AC153" i="21"/>
  <c r="AC157" i="21"/>
  <c r="AC162" i="21"/>
  <c r="AC9" i="21"/>
  <c r="AC24" i="21" s="1"/>
  <c r="AC12" i="21"/>
  <c r="AC13" i="21"/>
  <c r="AC15" i="21"/>
  <c r="AC16" i="21"/>
  <c r="AC135" i="21"/>
  <c r="AC131" i="21"/>
  <c r="AC154" i="21" s="1"/>
  <c r="AC132" i="21"/>
  <c r="AC249" i="21" s="1"/>
  <c r="AC126" i="21"/>
  <c r="AC149" i="21" s="1"/>
  <c r="AC123" i="21"/>
  <c r="AC146" i="21" s="1"/>
  <c r="C280" i="21"/>
  <c r="Y276" i="21"/>
  <c r="Z276" i="21"/>
  <c r="AA276" i="21"/>
  <c r="AB276" i="21"/>
  <c r="AC276" i="21"/>
  <c r="AD276" i="21"/>
  <c r="AE276" i="21"/>
  <c r="AF276" i="21"/>
  <c r="AG276" i="21"/>
  <c r="AH276" i="21"/>
  <c r="AC250" i="21"/>
  <c r="AC252" i="21"/>
  <c r="AC265" i="21"/>
  <c r="AC244" i="21"/>
  <c r="W250" i="21"/>
  <c r="W251" i="21"/>
  <c r="AC233" i="21"/>
  <c r="C871" i="33"/>
  <c r="H471" i="33"/>
  <c r="H472" i="33"/>
  <c r="H473" i="33"/>
  <c r="H474" i="33"/>
  <c r="H475" i="33"/>
  <c r="H476" i="33"/>
  <c r="H477" i="33"/>
  <c r="H478" i="33"/>
  <c r="H479" i="33"/>
  <c r="H480" i="33"/>
  <c r="AC230" i="21"/>
  <c r="AD231" i="21" s="1"/>
  <c r="AC136" i="21" l="1"/>
  <c r="AC158" i="21"/>
  <c r="AC155" i="21"/>
  <c r="AC122" i="21"/>
  <c r="AC121" i="21" s="1"/>
  <c r="AH77" i="21"/>
  <c r="AH83" i="21" s="1"/>
  <c r="AC159" i="21"/>
  <c r="AC14" i="21"/>
  <c r="AC10" i="21"/>
  <c r="AC11" i="21"/>
  <c r="AC133" i="21"/>
  <c r="AC222" i="21"/>
  <c r="AC220" i="21"/>
  <c r="AC145" i="21" l="1"/>
  <c r="AH106" i="21"/>
  <c r="AH110" i="21"/>
  <c r="AH115" i="21" s="1"/>
  <c r="AC5" i="21"/>
  <c r="AC20" i="21" s="1"/>
  <c r="AC156" i="21"/>
  <c r="AC25" i="21"/>
  <c r="AC103" i="21"/>
  <c r="AC206" i="21"/>
  <c r="AC207" i="21"/>
  <c r="AC208" i="21"/>
  <c r="AC179" i="21"/>
  <c r="AC180" i="21"/>
  <c r="AC172" i="21"/>
  <c r="AC175" i="21" s="1"/>
  <c r="AC171" i="21"/>
  <c r="X187" i="21"/>
  <c r="Y187" i="21"/>
  <c r="Z187" i="21"/>
  <c r="AA187" i="21"/>
  <c r="AB187" i="21"/>
  <c r="AC187" i="21"/>
  <c r="AC238" i="21"/>
  <c r="AD239" i="21" s="1"/>
  <c r="AD141" i="21" l="1"/>
  <c r="AC212" i="21"/>
  <c r="AH114" i="21"/>
  <c r="AH116" i="21" s="1"/>
  <c r="AC209" i="21"/>
  <c r="AC202" i="21"/>
  <c r="AC210" i="21"/>
  <c r="AC190" i="21"/>
  <c r="AC215" i="21" s="1"/>
  <c r="AC189" i="21"/>
  <c r="AC188" i="21"/>
  <c r="AC198" i="21"/>
  <c r="AD140" i="21" l="1"/>
  <c r="AD164" i="21"/>
  <c r="AC213" i="21"/>
  <c r="AC203" i="21" s="1"/>
  <c r="AC194" i="21"/>
  <c r="AD163" i="21" l="1"/>
  <c r="AC214" i="21"/>
  <c r="AC204" i="21" s="1"/>
  <c r="AC73" i="21"/>
  <c r="AD73" i="21"/>
  <c r="AE73" i="21"/>
  <c r="AF73" i="21"/>
  <c r="AG73" i="21"/>
  <c r="AC55" i="21" l="1"/>
  <c r="AD55" i="21"/>
  <c r="AE55" i="21"/>
  <c r="AF55" i="21"/>
  <c r="AG55" i="21"/>
  <c r="AE67" i="21" l="1"/>
  <c r="AG102" i="21" l="1"/>
  <c r="AG112" i="21"/>
  <c r="AG113" i="21"/>
  <c r="AG51" i="21"/>
  <c r="AG99" i="21"/>
  <c r="AG93" i="21"/>
  <c r="AG79" i="21"/>
  <c r="AG67" i="21"/>
  <c r="AG63" i="21"/>
  <c r="AG47" i="21"/>
  <c r="AG44" i="21"/>
  <c r="AG86" i="21"/>
  <c r="AG41" i="21" l="1"/>
  <c r="AG97" i="21"/>
  <c r="AG85" i="21"/>
  <c r="AG111" i="21"/>
  <c r="AG40" i="21"/>
  <c r="AG62" i="21"/>
  <c r="AG39" i="21" l="1"/>
  <c r="AG92" i="21"/>
  <c r="AG38" i="21"/>
  <c r="AG77" i="21" l="1"/>
  <c r="AG110" i="21" s="1"/>
  <c r="AG83" i="21"/>
  <c r="AG106" i="21" l="1"/>
  <c r="AG115" i="21"/>
  <c r="AG114" i="21"/>
  <c r="AG116" i="21" s="1"/>
  <c r="AB250" i="21" l="1"/>
  <c r="AB265" i="21"/>
  <c r="AB252" i="21"/>
  <c r="AH235" i="21"/>
  <c r="AH280" i="21" s="1"/>
  <c r="AH281" i="21" s="1"/>
  <c r="C279" i="21"/>
  <c r="C281" i="21" s="1"/>
  <c r="D279" i="21"/>
  <c r="E279" i="21"/>
  <c r="F279" i="21"/>
  <c r="G279" i="21"/>
  <c r="H279" i="21"/>
  <c r="I279" i="21"/>
  <c r="J279" i="21"/>
  <c r="K279" i="21"/>
  <c r="L279" i="21"/>
  <c r="M279" i="21"/>
  <c r="N279" i="21"/>
  <c r="O279" i="21"/>
  <c r="P279" i="21"/>
  <c r="Q279" i="21"/>
  <c r="R279" i="21"/>
  <c r="S279" i="21"/>
  <c r="T279" i="21"/>
  <c r="U279" i="21"/>
  <c r="V279" i="21"/>
  <c r="W279" i="21"/>
  <c r="X279" i="21"/>
  <c r="X282" i="21" s="1"/>
  <c r="Z279" i="21"/>
  <c r="AA279" i="21"/>
  <c r="AB279" i="21"/>
  <c r="AC279" i="21"/>
  <c r="AD279" i="21"/>
  <c r="AE279" i="21"/>
  <c r="AF279" i="21"/>
  <c r="AG279" i="21"/>
  <c r="Y279" i="21"/>
  <c r="AB244" i="21"/>
  <c r="C847" i="33"/>
  <c r="C859" i="33"/>
  <c r="AB233" i="21"/>
  <c r="H456" i="33"/>
  <c r="H457" i="33"/>
  <c r="H458" i="33"/>
  <c r="H459" i="33"/>
  <c r="H460" i="33"/>
  <c r="H461" i="33"/>
  <c r="H462" i="33"/>
  <c r="H463" i="33"/>
  <c r="H464" i="33"/>
  <c r="H465" i="33"/>
  <c r="H466" i="33"/>
  <c r="H467" i="33"/>
  <c r="H468" i="33"/>
  <c r="H469" i="33"/>
  <c r="H470" i="33"/>
  <c r="AB23" i="21"/>
  <c r="AB9" i="21"/>
  <c r="AB24" i="21" s="1"/>
  <c r="AB12" i="21"/>
  <c r="AB27" i="21" s="1"/>
  <c r="AB13" i="21"/>
  <c r="AB28" i="21" s="1"/>
  <c r="AB15" i="21"/>
  <c r="AB16" i="21"/>
  <c r="AB32" i="21"/>
  <c r="AB224" i="21"/>
  <c r="AB259" i="21"/>
  <c r="AB230" i="21"/>
  <c r="AC231" i="21" s="1"/>
  <c r="AC224" i="21" l="1"/>
  <c r="AC26" i="21"/>
  <c r="AC28" i="21"/>
  <c r="AC27" i="21"/>
  <c r="Y282" i="21"/>
  <c r="Z282" i="21" s="1"/>
  <c r="AA282" i="21" s="1"/>
  <c r="AB282" i="21" s="1"/>
  <c r="AC282" i="21" s="1"/>
  <c r="AD282" i="21" s="1"/>
  <c r="AE282" i="21" s="1"/>
  <c r="AF282" i="21" s="1"/>
  <c r="AG282" i="21" s="1"/>
  <c r="AH282" i="21" s="1"/>
  <c r="AI282" i="21" s="1"/>
  <c r="AB14" i="21"/>
  <c r="AB11" i="21"/>
  <c r="AB26" i="21" s="1"/>
  <c r="AB10" i="21"/>
  <c r="AB222" i="21"/>
  <c r="AB220" i="21"/>
  <c r="AC225" i="21" l="1"/>
  <c r="AC29" i="21"/>
  <c r="AC226" i="21" s="1"/>
  <c r="AB25" i="21"/>
  <c r="AB5" i="21"/>
  <c r="AB206" i="21"/>
  <c r="AB207" i="21"/>
  <c r="AB208" i="21"/>
  <c r="AC141" i="21" s="1"/>
  <c r="AB147" i="21"/>
  <c r="AB148" i="21"/>
  <c r="AB150" i="21"/>
  <c r="AB151" i="21"/>
  <c r="AB152" i="21"/>
  <c r="AB153" i="21"/>
  <c r="AB157" i="21"/>
  <c r="AB162" i="21"/>
  <c r="AB238" i="21"/>
  <c r="AC239" i="21" s="1"/>
  <c r="AC31" i="21" l="1"/>
  <c r="AD227" i="21"/>
  <c r="AD228" i="21" s="1"/>
  <c r="AC164" i="21"/>
  <c r="AC30" i="21"/>
  <c r="AB210" i="21"/>
  <c r="AB20" i="21"/>
  <c r="AB29" i="21" s="1"/>
  <c r="AB226" i="21" s="1"/>
  <c r="AC227" i="21" s="1"/>
  <c r="AC228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213" i="21" l="1"/>
  <c r="AB203" i="21" s="1"/>
  <c r="AB212" i="21"/>
  <c r="AB202" i="21" s="1"/>
  <c r="AB249" i="21"/>
  <c r="AB122" i="21"/>
  <c r="AB121" i="21" s="1"/>
  <c r="AB136" i="21"/>
  <c r="AB158" i="21"/>
  <c r="AB133" i="21"/>
  <c r="AB155" i="21"/>
  <c r="AB30" i="21"/>
  <c r="AB31" i="21"/>
  <c r="AB194" i="21"/>
  <c r="AC140" i="21" l="1"/>
  <c r="AB214" i="21"/>
  <c r="AB204" i="21" s="1"/>
  <c r="AB145" i="21"/>
  <c r="AB159" i="21"/>
  <c r="AB156" i="21"/>
  <c r="AC163" i="21" l="1"/>
  <c r="AB235" i="21"/>
  <c r="AB280" i="21" s="1"/>
  <c r="AB281" i="21" s="1"/>
  <c r="AC235" i="21"/>
  <c r="AC280" i="21" s="1"/>
  <c r="AC281" i="21" s="1"/>
  <c r="AD235" i="21"/>
  <c r="AD280" i="21" s="1"/>
  <c r="AD281" i="21" s="1"/>
  <c r="AE235" i="21"/>
  <c r="AE280" i="21" s="1"/>
  <c r="AE281" i="21" s="1"/>
  <c r="AF235" i="21"/>
  <c r="AF280" i="21" s="1"/>
  <c r="AF281" i="21" s="1"/>
  <c r="AG235" i="21"/>
  <c r="AG280" i="21" s="1"/>
  <c r="AG281" i="21" s="1"/>
  <c r="AE44" i="21"/>
  <c r="AF44" i="21"/>
  <c r="AE47" i="21"/>
  <c r="AF47" i="21"/>
  <c r="AE51" i="21"/>
  <c r="AF51" i="21"/>
  <c r="AE63" i="21"/>
  <c r="AF63" i="21"/>
  <c r="AF67" i="21"/>
  <c r="AE79" i="21"/>
  <c r="AF79" i="21"/>
  <c r="AE86" i="21"/>
  <c r="AF86" i="21"/>
  <c r="AE93" i="21"/>
  <c r="AF93" i="21"/>
  <c r="AE99" i="21"/>
  <c r="AF99" i="21"/>
  <c r="AE102" i="21"/>
  <c r="AF102" i="21"/>
  <c r="AE112" i="21"/>
  <c r="AF112" i="21"/>
  <c r="AE113" i="21"/>
  <c r="AF113" i="21"/>
  <c r="AA32" i="21"/>
  <c r="AB225" i="21" s="1"/>
  <c r="AF41" i="21" l="1"/>
  <c r="AE41" i="21"/>
  <c r="AE97" i="21"/>
  <c r="AF97" i="21"/>
  <c r="AE85" i="21"/>
  <c r="AF85" i="21"/>
  <c r="AE62" i="21"/>
  <c r="AF111" i="21"/>
  <c r="AF62" i="21"/>
  <c r="AF40" i="21"/>
  <c r="AE111" i="21"/>
  <c r="AE40" i="21"/>
  <c r="AF39" i="21" l="1"/>
  <c r="AE39" i="21"/>
  <c r="AE38" i="21" s="1"/>
  <c r="AE77" i="21" s="1"/>
  <c r="AE92" i="21"/>
  <c r="AF92" i="21"/>
  <c r="AF38" i="21"/>
  <c r="AF77" i="21" l="1"/>
  <c r="AF83" i="21" s="1"/>
  <c r="AE83" i="21"/>
  <c r="AE110" i="21"/>
  <c r="AE115" i="21" s="1"/>
  <c r="C53" i="21"/>
  <c r="C51" i="21" s="1"/>
  <c r="AF110" i="21" l="1"/>
  <c r="AF114" i="21" s="1"/>
  <c r="AF116" i="21" s="1"/>
  <c r="AF106" i="21"/>
  <c r="AE106" i="21"/>
  <c r="AE114" i="21"/>
  <c r="AE116" i="21" s="1"/>
  <c r="AF115" i="21" l="1"/>
  <c r="L251" i="21"/>
  <c r="AD102" i="21" l="1"/>
  <c r="AC102" i="21"/>
  <c r="AB102" i="21"/>
  <c r="AD99" i="21"/>
  <c r="AC99" i="21"/>
  <c r="AB99" i="21"/>
  <c r="AD93" i="21"/>
  <c r="AC93" i="21"/>
  <c r="AB93" i="21"/>
  <c r="AD86" i="21"/>
  <c r="AC86" i="21"/>
  <c r="AB86" i="21"/>
  <c r="AB85" i="21" s="1"/>
  <c r="AD79" i="21"/>
  <c r="AC79" i="21"/>
  <c r="AB79" i="21"/>
  <c r="AB73" i="21"/>
  <c r="AD67" i="21"/>
  <c r="AC67" i="21"/>
  <c r="AB67" i="21"/>
  <c r="AD63" i="21"/>
  <c r="AC63" i="21"/>
  <c r="AB63" i="21"/>
  <c r="AB55" i="21"/>
  <c r="AD51" i="21"/>
  <c r="AC51" i="21"/>
  <c r="AC41" i="21" s="1"/>
  <c r="AB51" i="21"/>
  <c r="AB41" i="21" s="1"/>
  <c r="AD47" i="21"/>
  <c r="AC47" i="21"/>
  <c r="AB47" i="21"/>
  <c r="AD44" i="21"/>
  <c r="AC44" i="21"/>
  <c r="AB44" i="21"/>
  <c r="AC6" i="21" l="1"/>
  <c r="AD6" i="21"/>
  <c r="AD41" i="21"/>
  <c r="AC97" i="21"/>
  <c r="AC138" i="21" s="1"/>
  <c r="AD97" i="21"/>
  <c r="AC85" i="21"/>
  <c r="AD85" i="21"/>
  <c r="AB97" i="21"/>
  <c r="AB138" i="21" s="1"/>
  <c r="AB6" i="21"/>
  <c r="AB40" i="21"/>
  <c r="AB62" i="21"/>
  <c r="AD40" i="21"/>
  <c r="AC62" i="21"/>
  <c r="AC40" i="21"/>
  <c r="AD62" i="21"/>
  <c r="AD138" i="21" l="1"/>
  <c r="AD161" i="21" s="1"/>
  <c r="AC39" i="21"/>
  <c r="AD21" i="21"/>
  <c r="AD7" i="21"/>
  <c r="AC161" i="21"/>
  <c r="AC137" i="21"/>
  <c r="AC92" i="21"/>
  <c r="AC21" i="21"/>
  <c r="AC7" i="21"/>
  <c r="AD39" i="21"/>
  <c r="AD38" i="21" s="1"/>
  <c r="AD92" i="21"/>
  <c r="AB7" i="21"/>
  <c r="AB22" i="21" s="1"/>
  <c r="AB92" i="21"/>
  <c r="AB21" i="21"/>
  <c r="AB39" i="21"/>
  <c r="AB38" i="21" s="1"/>
  <c r="AB77" i="21" s="1"/>
  <c r="AB161" i="21"/>
  <c r="AC38" i="21"/>
  <c r="AC77" i="21" s="1"/>
  <c r="AA74" i="21"/>
  <c r="AD137" i="21" l="1"/>
  <c r="AD160" i="21" s="1"/>
  <c r="AD142" i="21"/>
  <c r="AC142" i="21"/>
  <c r="AC160" i="21"/>
  <c r="AC22" i="21"/>
  <c r="AD22" i="21"/>
  <c r="AD77" i="21"/>
  <c r="AC83" i="21"/>
  <c r="AC106" i="21" s="1"/>
  <c r="AB83" i="21"/>
  <c r="AB112" i="21"/>
  <c r="AC112" i="21"/>
  <c r="AD112" i="21"/>
  <c r="AB113" i="21"/>
  <c r="AC113" i="21"/>
  <c r="AD113" i="21"/>
  <c r="AC143" i="21" l="1"/>
  <c r="AC165" i="21"/>
  <c r="AD165" i="21"/>
  <c r="AD143" i="21"/>
  <c r="AD83" i="21"/>
  <c r="AD111" i="21"/>
  <c r="AC111" i="21"/>
  <c r="AB111" i="21"/>
  <c r="AD110" i="21"/>
  <c r="AC110" i="21"/>
  <c r="AB110" i="21"/>
  <c r="AD106" i="21" l="1"/>
  <c r="AB115" i="21"/>
  <c r="AB114" i="21"/>
  <c r="AB116" i="21" s="1"/>
  <c r="AB106" i="21"/>
  <c r="AC115" i="21"/>
  <c r="AC114" i="21"/>
  <c r="AC116" i="21" s="1"/>
  <c r="AD115" i="21"/>
  <c r="AD114" i="21"/>
  <c r="AD116" i="21" s="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Y235" i="21" l="1"/>
  <c r="Y280" i="21" s="1"/>
  <c r="Y281" i="21" s="1"/>
  <c r="Z235" i="21" l="1"/>
  <c r="Z280" i="21" s="1"/>
  <c r="Z281" i="21" s="1"/>
  <c r="AA235" i="21"/>
  <c r="AA280" i="21" s="1"/>
  <c r="AA281" i="21" s="1"/>
  <c r="AA233" i="21"/>
  <c r="H407" i="33"/>
  <c r="H408" i="33"/>
  <c r="H409" i="33"/>
  <c r="H410" i="33"/>
  <c r="H411" i="33"/>
  <c r="H412" i="33"/>
  <c r="H413" i="33"/>
  <c r="H414" i="33"/>
  <c r="H415" i="33"/>
  <c r="H416" i="33"/>
  <c r="H417" i="33"/>
  <c r="H418" i="33"/>
  <c r="H419" i="33"/>
  <c r="I419" i="33" s="1"/>
  <c r="H420" i="33"/>
  <c r="H421" i="33"/>
  <c r="H422" i="33"/>
  <c r="H423" i="33"/>
  <c r="H424" i="33"/>
  <c r="H425" i="33"/>
  <c r="H426" i="33"/>
  <c r="H427" i="33"/>
  <c r="H428" i="33"/>
  <c r="H429" i="33"/>
  <c r="H430" i="33"/>
  <c r="H431" i="33"/>
  <c r="I431" i="33" s="1"/>
  <c r="H432" i="33"/>
  <c r="H433" i="33"/>
  <c r="H434" i="33"/>
  <c r="H435" i="33"/>
  <c r="H436" i="33"/>
  <c r="H437" i="33"/>
  <c r="H438" i="33"/>
  <c r="H439" i="33"/>
  <c r="H440" i="33"/>
  <c r="H441" i="33"/>
  <c r="H442" i="33"/>
  <c r="H443" i="33"/>
  <c r="I443" i="33" s="1"/>
  <c r="H444" i="33"/>
  <c r="H445" i="33"/>
  <c r="H446" i="33"/>
  <c r="H447" i="33"/>
  <c r="H448" i="33"/>
  <c r="H449" i="33"/>
  <c r="H450" i="33"/>
  <c r="H451" i="33"/>
  <c r="H452" i="33"/>
  <c r="H453" i="33"/>
  <c r="H454" i="33"/>
  <c r="H455" i="33"/>
  <c r="I455" i="33" s="1"/>
  <c r="AA23" i="21"/>
  <c r="AA27" i="21"/>
  <c r="AA238" i="21"/>
  <c r="AB239" i="21" s="1"/>
  <c r="AA244" i="21"/>
  <c r="AA230" i="21"/>
  <c r="AB231" i="21" s="1"/>
  <c r="AA220" i="21"/>
  <c r="AA222" i="21"/>
  <c r="I479" i="33" l="1"/>
  <c r="I491" i="33"/>
  <c r="I407" i="33"/>
  <c r="I467" i="33"/>
  <c r="AA9" i="2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29" i="21" s="1"/>
  <c r="AA226" i="21" s="1"/>
  <c r="AB227" i="21" s="1"/>
  <c r="AB228" i="21" s="1"/>
  <c r="AA159" i="21"/>
  <c r="AA156" i="21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AA55" i="21"/>
  <c r="AA44" i="21"/>
  <c r="AA47" i="21"/>
  <c r="AA51" i="21"/>
  <c r="AA41" i="21" s="1"/>
  <c r="AA21" i="21" l="1"/>
  <c r="AA7" i="21"/>
  <c r="AA161" i="21"/>
  <c r="AA92" i="21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8" i="21"/>
  <c r="AA189" i="21"/>
  <c r="AA190" i="21"/>
  <c r="AA215" i="21" s="1"/>
  <c r="AA198" i="21"/>
  <c r="AB140" i="21" l="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Z11" i="21"/>
  <c r="Z26" i="21" s="1"/>
  <c r="AB163" i="21" l="1"/>
  <c r="Y77" i="21"/>
  <c r="Y110" i="21" s="1"/>
  <c r="AB137" i="21"/>
  <c r="AB142" i="21" s="1"/>
  <c r="AB160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Y83" i="21"/>
  <c r="Y106" i="21" s="1"/>
  <c r="Z110" i="21" l="1"/>
  <c r="AB143" i="2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238" i="21" l="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T236" i="21" l="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222" i="21"/>
  <c r="Z220" i="21"/>
  <c r="V265" i="21"/>
  <c r="Y265" i="21"/>
  <c r="Z244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B17" i="4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80" i="21" s="1"/>
  <c r="X281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72" i="21"/>
  <c r="X175" i="21" s="1"/>
  <c r="X171" i="21"/>
  <c r="W220" i="21"/>
  <c r="W135" i="21"/>
  <c r="W252" i="21"/>
  <c r="W9" i="21"/>
  <c r="W152" i="21"/>
  <c r="W162" i="21"/>
  <c r="W157" i="21"/>
  <c r="W131" i="21"/>
  <c r="W16" i="21"/>
  <c r="W13" i="21"/>
  <c r="W148" i="21"/>
  <c r="W12" i="21"/>
  <c r="W27" i="21" s="1"/>
  <c r="W132" i="21"/>
  <c r="W249" i="21" s="1"/>
  <c r="W244" i="21"/>
  <c r="W280" i="21"/>
  <c r="W281" i="21" s="1"/>
  <c r="W233" i="2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80" i="21" s="1"/>
  <c r="V281" i="21" s="1"/>
  <c r="V222" i="21"/>
  <c r="V220" i="21"/>
  <c r="V224" i="21"/>
  <c r="V32" i="21"/>
  <c r="C135" i="21"/>
  <c r="U259" i="21"/>
  <c r="U252" i="21"/>
  <c r="U244" i="21"/>
  <c r="U233" i="21"/>
  <c r="U235" i="21"/>
  <c r="U280" i="21" s="1"/>
  <c r="U281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80" i="21" s="1"/>
  <c r="D281" i="21" s="1"/>
  <c r="E235" i="21"/>
  <c r="E280" i="21" s="1"/>
  <c r="E281" i="21" s="1"/>
  <c r="F235" i="21"/>
  <c r="F280" i="21" s="1"/>
  <c r="F281" i="21" s="1"/>
  <c r="G235" i="21"/>
  <c r="G280" i="21" s="1"/>
  <c r="G281" i="21" s="1"/>
  <c r="H235" i="21"/>
  <c r="H280" i="21" s="1"/>
  <c r="H281" i="21" s="1"/>
  <c r="I235" i="21"/>
  <c r="I280" i="21" s="1"/>
  <c r="I281" i="21" s="1"/>
  <c r="J235" i="21"/>
  <c r="J280" i="21" s="1"/>
  <c r="J281" i="21" s="1"/>
  <c r="K235" i="21"/>
  <c r="K280" i="21" s="1"/>
  <c r="K281" i="21" s="1"/>
  <c r="L235" i="21"/>
  <c r="L280" i="21" s="1"/>
  <c r="L281" i="21" s="1"/>
  <c r="M235" i="21"/>
  <c r="M280" i="21" s="1"/>
  <c r="M281" i="21" s="1"/>
  <c r="N235" i="21"/>
  <c r="N280" i="21" s="1"/>
  <c r="N281" i="21" s="1"/>
  <c r="O235" i="21"/>
  <c r="O280" i="21" s="1"/>
  <c r="O281" i="21" s="1"/>
  <c r="P235" i="21"/>
  <c r="P280" i="21" s="1"/>
  <c r="P281" i="21" s="1"/>
  <c r="Q235" i="21"/>
  <c r="Q280" i="21" s="1"/>
  <c r="Q281" i="21" s="1"/>
  <c r="R235" i="21"/>
  <c r="R280" i="21" s="1"/>
  <c r="R281" i="21" s="1"/>
  <c r="S235" i="21"/>
  <c r="S280" i="21" s="1"/>
  <c r="S281" i="21" s="1"/>
  <c r="T235" i="21"/>
  <c r="T280" i="21" s="1"/>
  <c r="T281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B21" i="4" s="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B13" i="4" s="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B20" i="4"/>
  <c r="B19" i="4"/>
  <c r="B16" i="4"/>
  <c r="B15" i="4"/>
  <c r="B12" i="4"/>
  <c r="J138" i="21" l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C160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Q145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V164" i="21" s="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J203" i="21" s="1"/>
  <c r="V40" i="21"/>
  <c r="R40" i="21"/>
  <c r="F40" i="21"/>
  <c r="F39" i="21" s="1"/>
  <c r="F38" i="21" s="1"/>
  <c r="P40" i="21"/>
  <c r="R159" i="21"/>
  <c r="H141" i="21"/>
  <c r="H164" i="21" s="1"/>
  <c r="I209" i="21"/>
  <c r="N210" i="21"/>
  <c r="J210" i="21"/>
  <c r="V239" i="21"/>
  <c r="G11" i="21"/>
  <c r="G26" i="21" s="1"/>
  <c r="X27" i="21"/>
  <c r="Z250" i="21"/>
  <c r="U24" i="21"/>
  <c r="U23" i="21"/>
  <c r="W97" i="2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B11" i="4"/>
  <c r="W225" i="21"/>
  <c r="L85" i="21"/>
  <c r="H85" i="21"/>
  <c r="C111" i="21"/>
  <c r="G111" i="21"/>
  <c r="K111" i="21"/>
  <c r="O111" i="21"/>
  <c r="S111" i="21"/>
  <c r="F214" i="21"/>
  <c r="B14" i="4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O159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X210" i="21"/>
  <c r="X24" i="21"/>
  <c r="Y203" i="21"/>
  <c r="Y210" i="21"/>
  <c r="R39" i="21"/>
  <c r="R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D92" i="21"/>
  <c r="J159" i="21" l="1"/>
  <c r="W92" i="21"/>
  <c r="W138" i="21"/>
  <c r="S39" i="21"/>
  <c r="S38" i="21" s="1"/>
  <c r="T21" i="21"/>
  <c r="P39" i="21"/>
  <c r="P38" i="21" s="1"/>
  <c r="D21" i="21"/>
  <c r="N161" i="21"/>
  <c r="R77" i="21"/>
  <c r="I39" i="21"/>
  <c r="I38" i="21" s="1"/>
  <c r="I77" i="21" s="1"/>
  <c r="W39" i="21"/>
  <c r="W38" i="21" s="1"/>
  <c r="P236" i="21"/>
  <c r="G161" i="21"/>
  <c r="M5" i="21"/>
  <c r="M20" i="21" s="1"/>
  <c r="M29" i="21" s="1"/>
  <c r="M226" i="21" s="1"/>
  <c r="K39" i="21"/>
  <c r="K38" i="21" s="1"/>
  <c r="K77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B18" i="4"/>
  <c r="B22" i="4" s="1"/>
  <c r="B27" i="4" s="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H5" i="21"/>
  <c r="C5" i="21"/>
  <c r="V159" i="21"/>
  <c r="P164" i="21"/>
  <c r="M7" i="21"/>
  <c r="K156" i="21"/>
  <c r="K254" i="21"/>
  <c r="E164" i="21"/>
  <c r="U156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R83" i="21" l="1"/>
  <c r="R106" i="21" s="1"/>
  <c r="C165" i="21"/>
  <c r="U110" i="21"/>
  <c r="U83" i="21"/>
  <c r="U106" i="21" s="1"/>
  <c r="K83" i="21"/>
  <c r="K106" i="21" s="1"/>
  <c r="K110" i="21"/>
  <c r="K114" i="21" s="1"/>
  <c r="K116" i="21" s="1"/>
  <c r="O83" i="21"/>
  <c r="O106" i="21" s="1"/>
  <c r="P137" i="21"/>
  <c r="P142" i="21" s="1"/>
  <c r="R110" i="21"/>
  <c r="I110" i="21"/>
  <c r="I115" i="21" s="1"/>
  <c r="I83" i="21"/>
  <c r="I106" i="21" s="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T160" i="21" s="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P31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Y226" i="2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P160" i="21" l="1"/>
  <c r="P115" i="21"/>
  <c r="I114" i="21"/>
  <c r="I116" i="21" s="1"/>
  <c r="T142" i="21"/>
  <c r="T143" i="21" s="1"/>
  <c r="N114" i="2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B29" i="4"/>
  <c r="B28" i="4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L236" i="21" l="1"/>
  <c r="Z253" i="21"/>
  <c r="Z254" i="21"/>
  <c r="K236" i="21" l="1"/>
  <c r="AA253" i="21"/>
  <c r="AA254" i="21"/>
  <c r="B25" i="4"/>
  <c r="B26" i="4"/>
  <c r="B30" i="4"/>
  <c r="AB253" i="21" l="1"/>
  <c r="AB254" i="21"/>
  <c r="J236" i="21"/>
  <c r="AC253" i="21" l="1"/>
  <c r="AC254" i="21"/>
  <c r="I236" i="21"/>
  <c r="AD253" i="21" l="1"/>
  <c r="AD254" i="21"/>
  <c r="H236" i="2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<sst xmlns="http://schemas.openxmlformats.org/spreadsheetml/2006/main" count="1255" uniqueCount="690">
  <si>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</si>
  <si>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</si>
  <si>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</si>
  <si>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</si>
  <si>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</si>
  <si>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</si>
  <si>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</si>
  <si>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</si>
  <si>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</si>
  <si>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</si>
  <si>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</si>
  <si>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</si>
  <si>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</si>
  <si>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</si>
  <si>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</si>
  <si>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</si>
  <si>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</si>
  <si>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</si>
  <si>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</si>
  <si>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</si>
  <si>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</si>
  <si>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</si>
  <si>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</si>
  <si>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</si>
  <si>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</si>
  <si>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</si>
  <si>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</si>
  <si>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</si>
  <si>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</si>
  <si>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</si>
  <si>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</si>
  <si>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</si>
  <si>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</si>
  <si>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</si>
  <si>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</si>
  <si>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</si>
  <si>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</si>
  <si>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</si>
  <si>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</si>
  <si>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</si>
  <si>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</si>
  <si>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</si>
  <si>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</si>
  <si>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</si>
  <si>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</si>
  <si>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</si>
  <si>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</si>
  <si>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</si>
  <si>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</si>
  <si>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</si>
  <si>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</si>
  <si>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</si>
  <si>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</si>
  <si>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</si>
  <si>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</si>
  <si>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</si>
  <si>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</si>
  <si>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</si>
  <si>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</si>
  <si>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</si>
  <si>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</si>
  <si>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</si>
  <si>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</si>
  <si>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</si>
  <si>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</si>
  <si>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</si>
  <si>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</si>
  <si>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</si>
  <si>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</si>
  <si>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</si>
  <si>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</si>
  <si>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</si>
  <si>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</si>
  <si>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</si>
  <si>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</si>
  <si>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</si>
  <si>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</si>
  <si>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</si>
  <si>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</si>
  <si>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</si>
  <si>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</si>
  <si>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</si>
  <si>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</si>
  <si>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</si>
  <si>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</si>
  <si>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</si>
  <si>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</si>
  <si>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</si>
  <si>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</si>
  <si>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</si>
  <si>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</si>
  <si>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</si>
  <si>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</si>
  <si>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</si>
  <si>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</si>
  <si>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</si>
  <si>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</si>
  <si>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</si>
  <si>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</si>
  <si>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</si>
  <si>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</si>
  <si>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</si>
  <si>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</si>
  <si>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</si>
  <si>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</si>
  <si>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</si>
  <si>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</si>
  <si>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</si>
  <si>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</si>
  <si>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</si>
  <si>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</si>
  <si>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</si>
  <si>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</si>
  <si>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</si>
  <si>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</si>
  <si>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</si>
  <si>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</si>
  <si>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</si>
  <si>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</si>
  <si>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</si>
  <si>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</si>
  <si>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</si>
  <si>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</si>
  <si>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</si>
  <si>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</si>
  <si>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</si>
  <si>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</si>
  <si>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</si>
  <si>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</si>
  <si>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</si>
  <si>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</si>
  <si>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</si>
  <si>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</si>
  <si>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</si>
  <si>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</si>
  <si>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</si>
  <si>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</si>
  <si>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</si>
  <si>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</si>
  <si>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</si>
  <si>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</si>
  <si>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</si>
  <si>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</si>
  <si>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</si>
  <si>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</si>
  <si>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</si>
  <si>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</si>
  <si>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</si>
  <si>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</si>
  <si>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</si>
  <si>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</si>
  <si>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</si>
  <si>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</si>
  <si>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</si>
  <si>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</si>
  <si>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</si>
  <si>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</si>
  <si>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</si>
  <si>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</si>
  <si>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</si>
  <si>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</si>
  <si>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</si>
  <si>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</si>
  <si>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</si>
  <si>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</si>
  <si>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</si>
  <si>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</si>
  <si>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</si>
  <si>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</si>
  <si>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</si>
  <si>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</si>
  <si>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</si>
  <si>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</si>
  <si>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</si>
  <si>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</si>
  <si>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</si>
  <si>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</si>
  <si>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</si>
  <si>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</si>
  <si>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</si>
  <si>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</si>
  <si>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</si>
  <si>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</si>
  <si>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</si>
  <si>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</si>
  <si>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</si>
  <si>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</si>
  <si>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</si>
  <si>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</si>
  <si>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</si>
  <si>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</si>
  <si>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</si>
  <si>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</si>
  <si>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</si>
  <si>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</si>
  <si>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</si>
  <si>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</si>
  <si>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</si>
  <si>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</si>
  <si>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</si>
  <si>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</si>
  <si>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</si>
  <si>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</si>
  <si>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</si>
  <si>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</si>
  <si>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</si>
  <si>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</si>
  <si>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</si>
  <si>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</si>
  <si>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</si>
  <si>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</si>
  <si>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</si>
  <si>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</si>
  <si>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</si>
  <si>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</si>
  <si>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</si>
  <si>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</si>
  <si>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</si>
  <si>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</si>
  <si>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</si>
  <si>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</si>
  <si>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</si>
  <si>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</si>
  <si>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</si>
  <si>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</si>
  <si>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</si>
  <si>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</si>
  <si>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</si>
  <si>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</si>
  <si>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</si>
  <si>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</si>
  <si>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</si>
  <si>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</si>
  <si>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</si>
  <si>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</si>
  <si>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</si>
  <si>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</si>
  <si>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</si>
  <si>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</si>
  <si>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</si>
  <si>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</si>
  <si>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</si>
  <si>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</si>
  <si>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</si>
  <si>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</si>
  <si>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</si>
  <si>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</si>
  <si>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</si>
  <si>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</si>
  <si>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</si>
  <si>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</si>
  <si>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</si>
  <si>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</si>
  <si>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ძირითადი ეკონომიკური და ფინანსური ინდიკატორები</t>
  </si>
  <si>
    <t>(საბაზო სცენარი)</t>
  </si>
  <si>
    <t>ფაქტ.</t>
  </si>
  <si>
    <t>(პროცენტული ცვლილება წინა წელთან თუ სხვაგვარად არ არის მითითებული)</t>
  </si>
  <si>
    <t>ეროვნული შემოსავალი და ფასები</t>
  </si>
  <si>
    <t>ნომინალური მშპ</t>
  </si>
  <si>
    <t>რეალური მშპ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</si>
  <si>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</si>
  <si>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</si>
  <si>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</si>
  <si>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</si>
  <si>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</si>
  <si>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ინვესტიციები, მლნ ლარი</t>
  </si>
  <si>
    <t>სამომხმარებლო ფასების ინდექსი, პერიოდის ბოლოს</t>
  </si>
  <si>
    <t>მშპ-ს დეფლატორი</t>
  </si>
  <si>
    <t>ნაერთი ბიუჯეტი</t>
  </si>
  <si>
    <t>გადასახადები და სოციალური შენატანები</t>
  </si>
  <si>
    <t>გადასახადები</t>
  </si>
  <si>
    <t>ხარჯები და არა ფინანსური აქტივების ზრდა</t>
  </si>
  <si>
    <t>ხარჯები</t>
  </si>
  <si>
    <t>საგარეო სექტორი</t>
  </si>
  <si>
    <t>ექსპორტი</t>
  </si>
  <si>
    <t>საქონელი</t>
  </si>
  <si>
    <t>მომსახურება</t>
  </si>
  <si>
    <t>იმპორტი</t>
  </si>
  <si>
    <t>ფული და კრედიტი (პერიოდის ბოლოს)</t>
  </si>
  <si>
    <t>სარეზერვო ფული</t>
  </si>
  <si>
    <t>ფულის მიმოქცევის სიჩქარე</t>
  </si>
  <si>
    <t>ფულის მულტიპლიკატორი</t>
  </si>
  <si>
    <t>მთლიანი საერთაშორისო რეზერვები</t>
  </si>
  <si>
    <t>ერთი თვის საშუალო იმპორტის ჯერადი</t>
  </si>
  <si>
    <t>საპროცენტო განაკვეთები (ეროვნულ ვალუტაში), პროცენტი</t>
  </si>
  <si>
    <t>სესხებზე</t>
  </si>
  <si>
    <t>დეპოზიტებზე</t>
  </si>
  <si>
    <t>(პროცენტულად მშპ-სთან თუ სხვაგვარად არ არის მითითებული)</t>
  </si>
  <si>
    <t>რეალური სექტორი</t>
  </si>
  <si>
    <t>ინვესტიციები</t>
  </si>
  <si>
    <t>შემოსავლები</t>
  </si>
  <si>
    <t>ხარჯები და არა ფინანსური აქტივების შეძენა</t>
  </si>
  <si>
    <t>არა ფინანსური აქტივების შეძენა</t>
  </si>
  <si>
    <t>საოპერაციო სალდო</t>
  </si>
  <si>
    <t>მთლიანი სალდო</t>
  </si>
  <si>
    <t>მიმდინარე ანგარიშის ბალანსი</t>
  </si>
  <si>
    <t>ტრანსფერების გარეშე</t>
  </si>
  <si>
    <t>ტრანსფერების ჩათვლით</t>
  </si>
  <si>
    <t>მთავრობის ვალი პროცენტულად მშპ-სთან</t>
  </si>
  <si>
    <t>საგარეო ვალი პროცენტულად მშპ-სთან</t>
  </si>
  <si>
    <t>საგარეო ვალი პროცენტულად ექსპორტთან</t>
  </si>
  <si>
    <t>საგარეო ვალის მომსახურება პროცენტულად ექსპორტთან</t>
  </si>
  <si>
    <t xml:space="preserve">საგარეო ვალი პროცენტულად ბიუჯეტის შემოსავლებთან </t>
  </si>
  <si>
    <t>საშინაო ვალი პროცენტულად მშპ-სთან</t>
  </si>
  <si>
    <t>მთავრობის ვალი პროცენტულად ბიუჯეტის შემოსავლებთან</t>
  </si>
  <si>
    <t>საგარეო ვალის მომსახურება პროცენტულად ბიუჯეტის შემოსავლებთან</t>
  </si>
  <si>
    <t>შენიშვნა: გაანგარიშებები გაკეთებულია მაკროეკონომიკური მოდელის გამოყენებით და მონაცემების თავსებადობის უზრუნვეყყოფის მიზნით, გასული პერიოდის ზოგირთი სტატისტიკური მონაცემი კორექტირებულია</t>
  </si>
  <si>
    <t>მოსალ</t>
  </si>
  <si>
    <t>პროგნ.</t>
  </si>
  <si>
    <t>ეროვნული ანგარიშები</t>
  </si>
  <si>
    <t>(მლნ ლარი)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</si>
  <si>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</si>
  <si>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</si>
  <si>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</si>
  <si>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</si>
  <si>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წმინდა ფაქტორული შემოსავლები</t>
  </si>
  <si>
    <t>მთლიანი ეროვნული პროდუქტი</t>
  </si>
  <si>
    <t>ტრანსფერები უცხოეთიდან</t>
  </si>
  <si>
    <t>მთლიანი ეროვნული განკარგვადი შემოსავალი</t>
  </si>
  <si>
    <t>კერძო განკარგვადი შემოსავალი</t>
  </si>
  <si>
    <t>მთლიანი დანაზოგები</t>
  </si>
  <si>
    <t>ეროვნული დანაზოგები</t>
  </si>
  <si>
    <t>საგარეო დანაზოგები (მიმდ. ანგ. დეფიციტი)</t>
  </si>
  <si>
    <t>მემორანდუმის მუხლები</t>
  </si>
  <si>
    <t>მშპ-ს ზრდა, %</t>
  </si>
  <si>
    <t>პროცენტული ცვლილება, %</t>
  </si>
  <si>
    <t>საპროცენტო განაკვეთი სესხებზე (ეროვნულ ვალუტაში), %</t>
  </si>
  <si>
    <t>საპროცენტო განაკვეთი დეპოზიტებზე (ეროვნულ ვალუტაში), %</t>
  </si>
  <si>
    <t>საპროცენტო განაკვეთების განფენა, %</t>
  </si>
  <si>
    <t>(პროცენტულად მშპ-სთან)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</si>
  <si>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</si>
  <si>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</si>
  <si>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</si>
  <si>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</si>
  <si>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</si>
  <si>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</si>
  <si>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</si>
  <si>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</si>
  <si>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</si>
  <si>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</si>
  <si>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</si>
  <si>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</si>
  <si>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</si>
  <si>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</si>
  <si>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</si>
  <si>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</si>
  <si>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</si>
  <si>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</si>
  <si>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</si>
  <si>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</si>
  <si>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</si>
  <si>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</si>
  <si>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</si>
  <si>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დეპოზიტებზე ნაშთის ცვლილება (+ ზრდა)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</si>
  <si>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</si>
  <si>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</si>
  <si>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</si>
  <si>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</si>
  <si>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</si>
  <si>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</si>
  <si>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</si>
  <si>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</si>
  <si>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</si>
  <si>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</si>
  <si>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საგარეო ვალის მომსახურება, მლნ აშშ დოლარი</t>
  </si>
  <si>
    <t>ძირითადი თანხა, მლნ. აშშ დოლარი</t>
  </si>
  <si>
    <t>პროცენტი, მლნ აშშ დოლარი</t>
  </si>
  <si>
    <t>მთავრობის საშინაო ვალი, მლნ ლარი</t>
  </si>
  <si>
    <t>მთავრობის საგარეო ვალი პროცენტულად მშპ-თან</t>
  </si>
  <si>
    <t>მთავრობის საგარეო ვალი პროცენტულად ექსპორტთან</t>
  </si>
  <si>
    <t>მთავრობის საგარეო ვალის მომსახურება პროცენტულად ექსპორტთან</t>
  </si>
  <si>
    <t>მთავრობის საგარეო ვალის პროცენტის მომსახურება პროცენტულად ექსპორტთან</t>
  </si>
  <si>
    <t>მთავრობის საგარეო ვალის მომსახურება პროცენტულად ბიუჯეტის შემოსავლებთან</t>
  </si>
  <si>
    <t>მთავრობის საგარეო ვალის მომსახურება პროცენტულად ხარჯებსა და არაფინანსური აქტივების შეძენასთან</t>
  </si>
  <si>
    <t>მთავრობის საგარეო ვალის პროცენტის დაფარვა პროცენტულად ხარჯებსა  და არაფინანსური აქტივების შეძენასთან</t>
  </si>
  <si>
    <t>(მლნ აშშ დოლარი)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</si>
  <si>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</si>
  <si>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</si>
  <si>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</si>
  <si>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</si>
  <si>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</si>
  <si>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</si>
  <si>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</si>
  <si>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</si>
  <si>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</si>
  <si>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</si>
  <si>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</si>
  <si>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</si>
  <si>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</si>
  <si>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</si>
  <si>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</si>
  <si>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</si>
  <si>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</si>
  <si>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დოლარიზაციის კოეფიციენტი</t>
  </si>
  <si>
    <t>კერძო სექტორის კრედიტი პროც. მშპ-სთან</t>
  </si>
  <si>
    <t>(პროცენტულად წინა წელთან)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</si>
  <si>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</si>
  <si>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</si>
  <si>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</si>
  <si>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</si>
  <si>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</si>
  <si>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კომერციული ბანკების დავალიანება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</si>
  <si>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</si>
  <si>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</si>
  <si>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</si>
  <si>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საერთაშორისო რეზერვები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</si>
  <si>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</si>
  <si>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</si>
  <si>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</si>
  <si>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</si>
  <si>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</si>
  <si>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</si>
  <si>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</si>
  <si>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</si>
  <si>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</si>
  <si>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</si>
  <si>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</si>
  <si>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</si>
  <si>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</si>
  <si>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</si>
  <si>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</si>
  <si>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</si>
  <si>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</si>
  <si>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</si>
  <si>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</si>
  <si>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</si>
  <si>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</si>
  <si>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</si>
  <si>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</si>
  <si>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</si>
  <si>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</si>
  <si>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</si>
  <si>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</si>
  <si>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</si>
  <si>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</si>
  <si>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</si>
  <si>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</si>
  <si>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</si>
  <si>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</si>
  <si>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</si>
  <si>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</si>
  <si>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</si>
  <si>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</si>
  <si>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</si>
  <si>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</si>
  <si>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</si>
  <si>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</si>
  <si>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</si>
  <si>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</si>
  <si>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</si>
  <si>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</si>
  <si>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</si>
  <si>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</si>
  <si>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</si>
  <si>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</si>
  <si>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</si>
  <si>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</si>
  <si>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</si>
  <si>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</si>
  <si>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</si>
  <si>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</si>
  <si>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</si>
  <si>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</si>
  <si>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</si>
  <si>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</si>
  <si>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</si>
  <si>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</si>
  <si>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</si>
  <si>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</si>
  <si>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</si>
  <si>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</si>
  <si>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</si>
  <si>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</si>
  <si>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</si>
  <si>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</si>
  <si>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</si>
  <si>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</si>
  <si>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</si>
  <si>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</si>
  <si>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</si>
  <si>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</si>
  <si>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</si>
  <si>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</si>
  <si>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</si>
  <si>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</si>
  <si>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</si>
  <si>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</si>
  <si>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</si>
  <si>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</si>
  <si>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</si>
  <si>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</si>
  <si>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</si>
  <si>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</si>
  <si>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</si>
  <si>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</si>
  <si>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</si>
  <si>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</si>
  <si>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</si>
  <si>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</si>
  <si>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</si>
  <si>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</si>
  <si>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</si>
  <si>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</si>
  <si>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</si>
  <si>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</si>
  <si>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</si>
  <si>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</si>
  <si>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</si>
  <si>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</si>
  <si>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</si>
  <si>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</si>
  <si>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</si>
  <si>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</si>
  <si>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</si>
  <si>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</si>
  <si>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</si>
  <si>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</si>
  <si>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</si>
  <si>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</si>
  <si>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</si>
  <si>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</si>
  <si>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</si>
  <si>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</si>
  <si>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</si>
  <si>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</si>
  <si>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</si>
  <si>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</si>
  <si>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</si>
  <si>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</si>
  <si>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</si>
  <si>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</si>
  <si>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</si>
  <si>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</si>
  <si>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</si>
  <si>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</si>
  <si>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</si>
  <si>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</si>
  <si>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</si>
  <si>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</si>
  <si>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</si>
  <si>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</si>
  <si>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</si>
  <si>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</si>
  <si>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</si>
  <si>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</si>
  <si>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</si>
  <si>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</si>
  <si>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</si>
  <si>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</si>
  <si>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</si>
  <si>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</si>
  <si>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</si>
  <si>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</si>
  <si>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</si>
  <si>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</si>
  <si>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</si>
  <si>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</si>
  <si>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</si>
  <si>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</si>
  <si>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</si>
  <si>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</si>
  <si>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</si>
  <si>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</si>
  <si>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</si>
  <si>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</si>
  <si>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</si>
  <si>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</si>
  <si>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</si>
  <si>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</si>
  <si>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</si>
  <si>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</si>
  <si>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</si>
  <si>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</si>
  <si>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</si>
  <si>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</si>
  <si>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</si>
  <si>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</si>
  <si>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</si>
  <si>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</si>
  <si>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</si>
  <si>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</si>
  <si>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</si>
  <si>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</si>
  <si>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</si>
  <si>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</si>
  <si>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</si>
  <si>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</si>
  <si>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</si>
  <si>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</si>
  <si>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</si>
  <si>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</si>
  <si>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</si>
  <si>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</si>
  <si>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</si>
  <si>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</si>
  <si>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</si>
  <si>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</si>
  <si>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</si>
  <si>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</si>
  <si>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</si>
  <si>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</si>
  <si>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</si>
  <si>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</si>
  <si>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</si>
  <si>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</si>
  <si>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</si>
  <si>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</si>
  <si>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</si>
  <si>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საგადასახდელო ბალანსი</t>
  </si>
  <si>
    <t>დეპოზიტური კორპორაციების მიმოხილვა</t>
  </si>
  <si>
    <t>ეროვნული ბანკის მიმოხილვა</t>
  </si>
  <si>
    <t>reluri kerZo investiciebi, damatebiTi faqtori</t>
  </si>
  <si>
    <t>სამომხმარებლო ფასების ინდექსი, საშუალო პერიოდის</t>
  </si>
  <si>
    <t>საქონლით ვაჭრობის ბალანსი</t>
  </si>
  <si>
    <t>naerTi ბიუჯეტი</t>
  </si>
  <si>
    <t>T</t>
  </si>
  <si>
    <t>wlebi</t>
  </si>
  <si>
    <t>ერ. ბანკის საგარეო ვალი,</t>
  </si>
  <si>
    <t>მთავრობის ვალები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</si>
  <si>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</si>
  <si>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</si>
  <si>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</si>
  <si>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</si>
  <si>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</si>
  <si>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</si>
  <si>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</si>
  <si>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</si>
  <si>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</si>
  <si>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</si>
  <si>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</si>
  <si>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</si>
  <si>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</si>
  <si>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</si>
  <si>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</si>
  <si>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მოდიფიცირებული დეფიციტი (სსფ-ს პროგრამით)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</si>
  <si>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</si>
  <si>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</si>
  <si>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</si>
  <si>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</si>
  <si>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</si>
  <si>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</si>
  <si>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</si>
  <si>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</si>
  <si>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</si>
  <si>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</si>
  <si>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</si>
  <si>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</si>
  <si>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</si>
  <si>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</si>
  <si>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</si>
  <si>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</si>
  <si>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</si>
  <si>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ფართო ფული M3</t>
  </si>
  <si>
    <t>ფართო ფული M2</t>
  </si>
  <si>
    <t>ფულის მიმოქცევის სიჩქარე M3</t>
  </si>
  <si>
    <t>ფულის მიმოქცევის სიჩქარე M2</t>
  </si>
  <si>
    <t>ფულის მულტიპლიკატორი M3</t>
  </si>
  <si>
    <t>ფულის მულტიპლიკატორი M2</t>
  </si>
  <si>
    <t xml:space="preserve">მთავრობის ვალი პროცენტულად ნაერთი ბიუჯეტის შემოსავლებთან </t>
  </si>
  <si>
    <t>დანართი 1.1</t>
  </si>
  <si>
    <t>დანართი 1.3</t>
  </si>
  <si>
    <t>დანართი 1.4</t>
  </si>
  <si>
    <t>დანართი 1.5</t>
  </si>
  <si>
    <t>დანართი 1.6</t>
  </si>
  <si>
    <t>მშპ-ს დეფლატორი (2015 =100)</t>
  </si>
  <si>
    <t>სამომხმარებლო ფასების ინდექსი (2015 = 100)</t>
  </si>
  <si>
    <t>(რეალური, მლნ ლარი, 2015=100)</t>
  </si>
  <si>
    <t>MPRIME</t>
  </si>
  <si>
    <t>lin</t>
  </si>
  <si>
    <t>Bank Prime Loan Rate</t>
  </si>
  <si>
    <t>Board of Governors of the Federal Reserve System (US)</t>
  </si>
  <si>
    <t>Monthly</t>
  </si>
  <si>
    <t>Percent</t>
  </si>
  <si>
    <t>M</t>
  </si>
  <si>
    <t>date</t>
  </si>
  <si>
    <t>value</t>
  </si>
  <si>
    <t>IR</t>
  </si>
  <si>
    <t>U.S. Bureau of Labor Statistics</t>
  </si>
  <si>
    <t>Index 2000=100</t>
  </si>
  <si>
    <t>WEO</t>
  </si>
  <si>
    <t>Gross domestic product, constant prices</t>
  </si>
  <si>
    <t>Percent change</t>
  </si>
  <si>
    <t>Percent change (market exchange rates)</t>
  </si>
  <si>
    <t>Inflation, average consumer prices</t>
  </si>
  <si>
    <t>Import Price Index (End Use): All Commodities</t>
  </si>
  <si>
    <t>დანართი 1.2</t>
  </si>
  <si>
    <t>1949-01-01 to 2023-03-01</t>
  </si>
  <si>
    <t>1982-09-01 to 2023-02-01</t>
  </si>
  <si>
    <t>დანართი 1.7</t>
  </si>
  <si>
    <t>სახელმწიფოს ერთიანი ბიუჯეტი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</si>
</sst>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0.0000"/>
    <numFmt numFmtId="165" formatCode="0.0%"/>
    <numFmt numFmtId="166" formatCode="0.000"/>
    <numFmt numFmtId="167" formatCode="0.0"/>
    <numFmt numFmtId="168" formatCode="0.00000"/>
    <numFmt numFmtId="169" formatCode="#,##0.0"/>
    <numFmt numFmtId="170" formatCode="#,##0.000"/>
    <numFmt numFmtId="171" formatCode="dd\.mm\.yy;@"/>
    <numFmt numFmtId="172" formatCode="0.000%"/>
    <numFmt numFmtId="173" formatCode="0.000000"/>
    <numFmt numFmtId="174" formatCode="mm/dd/yyyy"/>
  </numFmts>
  <fonts count="40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4"/>
      <name val="LitNusx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6" applyNumberFormat="0" applyAlignment="0" applyProtection="0"/>
    <xf numFmtId="0" fontId="21" fillId="21" borderId="7" applyNumberFormat="0" applyAlignment="0" applyProtection="0"/>
    <xf numFmtId="43" fontId="4" fillId="0" borderId="0" applyFont="0" applyFill="0" applyBorder="0" applyAlignment="0" applyProtection="0"/>
    <xf numFmtId="0" fontId="22" fillId="0" borderId="0" applyProtection="0"/>
    <xf numFmtId="0" fontId="23" fillId="0" borderId="0" applyNumberFormat="0" applyFill="0" applyBorder="0" applyAlignment="0" applyProtection="0"/>
    <xf numFmtId="2" fontId="22" fillId="0" borderId="0" applyProtection="0"/>
    <xf numFmtId="0" fontId="24" fillId="4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Protection="0"/>
    <xf numFmtId="0" fontId="28" fillId="7" borderId="6" applyNumberFormat="0" applyAlignment="0" applyProtection="0"/>
    <xf numFmtId="0" fontId="29" fillId="0" borderId="11" applyNumberFormat="0" applyFill="0" applyAlignment="0" applyProtection="0"/>
    <xf numFmtId="0" fontId="30" fillId="22" borderId="0" applyNumberFormat="0" applyBorder="0" applyAlignment="0" applyProtection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23" borderId="12" applyNumberFormat="0" applyFont="0" applyAlignment="0" applyProtection="0"/>
    <xf numFmtId="0" fontId="31" fillId="20" borderId="13" applyNumberFormat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0" fontId="32" fillId="0" borderId="0" applyNumberFormat="0" applyFill="0" applyBorder="0" applyAlignment="0" applyProtection="0"/>
    <xf numFmtId="0" fontId="22" fillId="0" borderId="14" applyProtection="0"/>
    <xf numFmtId="0" fontId="33" fillId="0" borderId="0" applyNumberFormat="0" applyFill="0" applyBorder="0" applyAlignment="0" applyProtection="0"/>
    <xf numFmtId="0" fontId="14" fillId="0" borderId="0"/>
    <xf numFmtId="0" fontId="1" fillId="0" borderId="0"/>
    <xf numFmtId="0" fontId="38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2" fontId="0" fillId="0" borderId="0" xfId="0" applyNumberFormat="1"/>
    <xf numFmtId="167" fontId="0" fillId="0" borderId="0" xfId="0" applyNumberFormat="1"/>
    <xf numFmtId="165" fontId="5" fillId="0" borderId="0" xfId="2" applyNumberFormat="1" applyFont="1"/>
    <xf numFmtId="167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0" fontId="9" fillId="0" borderId="0" xfId="0" applyFont="1" applyAlignment="1">
      <alignment horizontal="centerContinuous"/>
    </xf>
    <xf numFmtId="167" fontId="5" fillId="0" borderId="2" xfId="0" applyNumberFormat="1" applyFont="1" applyBorder="1"/>
    <xf numFmtId="166" fontId="5" fillId="0" borderId="0" xfId="0" applyNumberFormat="1" applyFont="1"/>
    <xf numFmtId="0" fontId="5" fillId="0" borderId="2" xfId="0" applyFont="1" applyBorder="1"/>
    <xf numFmtId="2" fontId="5" fillId="0" borderId="2" xfId="0" applyNumberFormat="1" applyFont="1" applyBorder="1"/>
    <xf numFmtId="165" fontId="5" fillId="0" borderId="2" xfId="0" applyNumberFormat="1" applyFont="1" applyBorder="1"/>
    <xf numFmtId="165" fontId="5" fillId="0" borderId="2" xfId="2" applyNumberFormat="1" applyFont="1" applyBorder="1"/>
    <xf numFmtId="167" fontId="4" fillId="0" borderId="0" xfId="0" applyNumberFormat="1" applyFont="1"/>
    <xf numFmtId="165" fontId="5" fillId="0" borderId="0" xfId="2" applyNumberFormat="1" applyFont="1" applyBorder="1"/>
    <xf numFmtId="171" fontId="4" fillId="0" borderId="0" xfId="0" applyNumberFormat="1" applyFont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0" xfId="0" applyFont="1" applyAlignment="1">
      <alignment horizontal="centerContinuous" wrapText="1"/>
    </xf>
    <xf numFmtId="165" fontId="5" fillId="0" borderId="0" xfId="2" applyNumberFormat="1" applyFont="1" applyAlignment="1">
      <alignment horizontal="right"/>
    </xf>
    <xf numFmtId="168" fontId="0" fillId="0" borderId="0" xfId="0" applyNumberFormat="1"/>
    <xf numFmtId="165" fontId="5" fillId="0" borderId="0" xfId="2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9" fontId="0" fillId="0" borderId="0" xfId="2" applyNumberFormat="1" applyFont="1"/>
    <xf numFmtId="169" fontId="5" fillId="0" borderId="0" xfId="0" applyNumberFormat="1" applyFont="1"/>
    <xf numFmtId="0" fontId="7" fillId="0" borderId="0" xfId="0" applyFont="1"/>
    <xf numFmtId="0" fontId="3" fillId="0" borderId="0" xfId="0" applyFont="1" applyAlignment="1">
      <alignment wrapText="1"/>
    </xf>
    <xf numFmtId="169" fontId="5" fillId="0" borderId="2" xfId="0" applyNumberFormat="1" applyFont="1" applyBorder="1"/>
    <xf numFmtId="0" fontId="5" fillId="0" borderId="1" xfId="0" applyFont="1" applyBorder="1"/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9" fontId="5" fillId="0" borderId="4" xfId="0" applyNumberFormat="1" applyFont="1" applyBorder="1"/>
    <xf numFmtId="168" fontId="11" fillId="0" borderId="0" xfId="0" applyNumberFormat="1" applyFont="1"/>
    <xf numFmtId="0" fontId="5" fillId="0" borderId="0" xfId="2" applyNumberFormat="1" applyFont="1"/>
    <xf numFmtId="164" fontId="0" fillId="0" borderId="0" xfId="0" applyNumberFormat="1"/>
    <xf numFmtId="169" fontId="5" fillId="0" borderId="1" xfId="0" applyNumberFormat="1" applyFont="1" applyBorder="1"/>
    <xf numFmtId="170" fontId="5" fillId="0" borderId="0" xfId="0" applyNumberFormat="1" applyFont="1"/>
    <xf numFmtId="10" fontId="0" fillId="0" borderId="0" xfId="0" applyNumberFormat="1"/>
    <xf numFmtId="173" fontId="0" fillId="0" borderId="0" xfId="0" applyNumberFormat="1"/>
    <xf numFmtId="0" fontId="5" fillId="0" borderId="0" xfId="2" applyNumberFormat="1" applyFont="1" applyBorder="1"/>
    <xf numFmtId="172" fontId="0" fillId="0" borderId="0" xfId="2" applyNumberFormat="1" applyFont="1"/>
    <xf numFmtId="0" fontId="1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5" fontId="5" fillId="0" borderId="4" xfId="2" applyNumberFormat="1" applyFont="1" applyBorder="1"/>
    <xf numFmtId="167" fontId="5" fillId="0" borderId="4" xfId="0" applyNumberFormat="1" applyFont="1" applyBorder="1"/>
    <xf numFmtId="0" fontId="5" fillId="0" borderId="4" xfId="0" applyFont="1" applyBorder="1"/>
    <xf numFmtId="2" fontId="5" fillId="0" borderId="4" xfId="0" applyNumberFormat="1" applyFont="1" applyBorder="1"/>
    <xf numFmtId="165" fontId="5" fillId="0" borderId="4" xfId="0" applyNumberFormat="1" applyFont="1" applyBorder="1"/>
    <xf numFmtId="165" fontId="5" fillId="0" borderId="5" xfId="0" applyNumberFormat="1" applyFont="1" applyBorder="1"/>
    <xf numFmtId="165" fontId="5" fillId="0" borderId="5" xfId="2" applyNumberFormat="1" applyFont="1" applyBorder="1"/>
    <xf numFmtId="166" fontId="5" fillId="0" borderId="4" xfId="0" applyNumberFormat="1" applyFont="1" applyBorder="1"/>
    <xf numFmtId="0" fontId="5" fillId="0" borderId="4" xfId="2" applyNumberFormat="1" applyFont="1" applyBorder="1"/>
    <xf numFmtId="165" fontId="5" fillId="0" borderId="4" xfId="2" applyNumberFormat="1" applyFont="1" applyBorder="1" applyAlignment="1">
      <alignment horizontal="right"/>
    </xf>
    <xf numFmtId="169" fontId="0" fillId="0" borderId="0" xfId="0" applyNumberFormat="1"/>
    <xf numFmtId="11" fontId="0" fillId="0" borderId="0" xfId="0" applyNumberFormat="1"/>
    <xf numFmtId="2" fontId="35" fillId="0" borderId="0" xfId="0" applyNumberFormat="1" applyFont="1"/>
    <xf numFmtId="10" fontId="35" fillId="0" borderId="0" xfId="2" applyNumberFormat="1" applyFont="1"/>
    <xf numFmtId="164" fontId="35" fillId="0" borderId="0" xfId="0" applyNumberFormat="1" applyFont="1"/>
    <xf numFmtId="169" fontId="35" fillId="0" borderId="0" xfId="2" applyNumberFormat="1" applyFont="1"/>
    <xf numFmtId="3" fontId="0" fillId="0" borderId="0" xfId="0" applyNumberFormat="1"/>
    <xf numFmtId="0" fontId="4" fillId="0" borderId="0" xfId="0" applyFont="1" applyAlignment="1">
      <alignment horizontal="right"/>
    </xf>
    <xf numFmtId="0" fontId="36" fillId="0" borderId="0" xfId="0" applyFont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3"/>
    </xf>
    <xf numFmtId="0" fontId="4" fillId="0" borderId="2" xfId="0" applyFont="1" applyBorder="1" applyAlignment="1">
      <alignment horizontal="left" wrapText="1" indent="1"/>
    </xf>
    <xf numFmtId="0" fontId="37" fillId="0" borderId="1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indent="2"/>
    </xf>
    <xf numFmtId="169" fontId="4" fillId="0" borderId="0" xfId="0" applyNumberFormat="1" applyFont="1"/>
    <xf numFmtId="169" fontId="4" fillId="0" borderId="0" xfId="0" applyNumberFormat="1" applyFont="1" applyAlignment="1">
      <alignment horizontal="right"/>
    </xf>
    <xf numFmtId="169" fontId="4" fillId="0" borderId="4" xfId="0" applyNumberFormat="1" applyFont="1" applyBorder="1"/>
    <xf numFmtId="165" fontId="4" fillId="0" borderId="0" xfId="0" applyNumberFormat="1" applyFont="1"/>
    <xf numFmtId="0" fontId="4" fillId="0" borderId="2" xfId="0" applyFont="1" applyBorder="1" applyAlignment="1">
      <alignment horizontal="left" indent="1"/>
    </xf>
    <xf numFmtId="165" fontId="4" fillId="0" borderId="2" xfId="0" applyNumberFormat="1" applyFont="1" applyBorder="1"/>
    <xf numFmtId="165" fontId="4" fillId="0" borderId="1" xfId="0" applyNumberFormat="1" applyFont="1" applyBorder="1"/>
    <xf numFmtId="167" fontId="11" fillId="0" borderId="0" xfId="0" applyNumberFormat="1" applyFont="1"/>
    <xf numFmtId="174" fontId="0" fillId="0" borderId="0" xfId="0" applyNumberFormat="1"/>
    <xf numFmtId="174" fontId="38" fillId="0" borderId="0" xfId="100" applyNumberFormat="1"/>
    <xf numFmtId="167" fontId="4" fillId="0" borderId="4" xfId="0" applyNumberFormat="1" applyFont="1" applyBorder="1"/>
    <xf numFmtId="10" fontId="13" fillId="0" borderId="0" xfId="0" applyNumberFormat="1" applyFont="1"/>
    <xf numFmtId="169" fontId="5" fillId="0" borderId="0" xfId="0" applyNumberFormat="1" applyFont="1" applyAlignment="1">
      <alignment shrinkToFit="1"/>
    </xf>
    <xf numFmtId="169" fontId="5" fillId="0" borderId="4" xfId="0" applyNumberFormat="1" applyFont="1" applyBorder="1" applyAlignment="1">
      <alignment shrinkToFit="1"/>
    </xf>
    <xf numFmtId="165" fontId="5" fillId="0" borderId="0" xfId="2" applyNumberFormat="1" applyFont="1" applyBorder="1" applyAlignment="1">
      <alignment shrinkToFit="1"/>
    </xf>
    <xf numFmtId="165" fontId="5" fillId="0" borderId="4" xfId="2" applyNumberFormat="1" applyFont="1" applyBorder="1" applyAlignment="1">
      <alignment shrinkToFit="1"/>
    </xf>
    <xf numFmtId="165" fontId="5" fillId="0" borderId="0" xfId="2" applyNumberFormat="1" applyFont="1" applyAlignment="1">
      <alignment shrinkToFit="1"/>
    </xf>
    <xf numFmtId="0" fontId="4" fillId="24" borderId="0" xfId="0" applyFont="1" applyFill="1"/>
    <xf numFmtId="165" fontId="5" fillId="0" borderId="0" xfId="2" applyNumberFormat="1" applyFont="1" applyAlignment="1">
      <alignment horizontal="right" shrinkToFit="1"/>
    </xf>
    <xf numFmtId="0" fontId="4" fillId="0" borderId="0" xfId="82"/>
    <xf numFmtId="0" fontId="3" fillId="0" borderId="0" xfId="82" applyFont="1" applyAlignment="1">
      <alignment horizontal="right"/>
    </xf>
    <xf numFmtId="0" fontId="39" fillId="0" borderId="0" xfId="82" applyFont="1" applyAlignment="1">
      <alignment horizontal="centerContinuous"/>
    </xf>
    <xf numFmtId="0" fontId="3" fillId="0" borderId="0" xfId="82" applyFont="1" applyAlignment="1">
      <alignment horizontal="centerContinuous"/>
    </xf>
    <xf numFmtId="0" fontId="4" fillId="0" borderId="0" xfId="82" applyAlignment="1">
      <alignment horizontal="centerContinuous"/>
    </xf>
    <xf numFmtId="0" fontId="3" fillId="0" borderId="15" xfId="82" applyFont="1" applyBorder="1"/>
    <xf numFmtId="0" fontId="4" fillId="0" borderId="15" xfId="82" applyBorder="1"/>
    <xf numFmtId="0" fontId="4" fillId="0" borderId="3" xfId="82" applyBorder="1"/>
    <xf numFmtId="0" fontId="3" fillId="0" borderId="0" xfId="82" applyFont="1"/>
    <xf numFmtId="0" fontId="4" fillId="0" borderId="4" xfId="82" applyBorder="1"/>
    <xf numFmtId="0" fontId="3" fillId="0" borderId="4" xfId="82" applyFont="1" applyBorder="1" applyAlignment="1">
      <alignment horizontal="right"/>
    </xf>
    <xf numFmtId="0" fontId="3" fillId="0" borderId="2" xfId="82" applyFont="1" applyBorder="1"/>
    <xf numFmtId="0" fontId="4" fillId="0" borderId="2" xfId="82" applyBorder="1"/>
    <xf numFmtId="0" fontId="4" fillId="0" borderId="5" xfId="82" applyBorder="1"/>
    <xf numFmtId="169" fontId="4" fillId="0" borderId="0" xfId="82" applyNumberFormat="1"/>
    <xf numFmtId="169" fontId="4" fillId="0" borderId="4" xfId="82" applyNumberFormat="1" applyBorder="1"/>
    <xf numFmtId="169" fontId="5" fillId="0" borderId="0" xfId="82" applyNumberFormat="1" applyFont="1"/>
    <xf numFmtId="169" fontId="5" fillId="0" borderId="4" xfId="82" applyNumberFormat="1" applyFont="1" applyBorder="1"/>
    <xf numFmtId="0" fontId="3" fillId="0" borderId="0" xfId="82" applyFont="1" applyAlignment="1">
      <alignment horizontal="left" indent="1"/>
    </xf>
    <xf numFmtId="0" fontId="3" fillId="0" borderId="0" xfId="82" applyFont="1" applyAlignment="1">
      <alignment horizontal="left" indent="2"/>
    </xf>
    <xf numFmtId="170" fontId="5" fillId="0" borderId="0" xfId="82" applyNumberFormat="1" applyFont="1"/>
    <xf numFmtId="0" fontId="3" fillId="0" borderId="0" xfId="82" applyFont="1" applyAlignment="1">
      <alignment horizontal="left" indent="3"/>
    </xf>
    <xf numFmtId="0" fontId="5" fillId="0" borderId="2" xfId="82" applyFont="1" applyBorder="1"/>
    <xf numFmtId="169" fontId="5" fillId="0" borderId="15" xfId="82" applyNumberFormat="1" applyFont="1" applyBorder="1"/>
    <xf numFmtId="0" fontId="5" fillId="0" borderId="0" xfId="82" applyFont="1"/>
    <xf numFmtId="0" fontId="5" fillId="0" borderId="4" xfId="82" applyFont="1" applyBorder="1"/>
    <xf numFmtId="165" fontId="4" fillId="0" borderId="0" xfId="82" applyNumberFormat="1"/>
  </cellXfs>
  <cellStyles count="101">
    <cellStyle name="_Bok2" xfId="6"/>
    <cellStyle name="_detail" xfId="7"/>
    <cellStyle name="_FNS" xfId="8"/>
    <cellStyle name="_IIP20073" xfId="9"/>
    <cellStyle name="_IIP-Banki 2007Q1" xfId="10"/>
    <cellStyle name="_IIP-Bnk2006-08new" xfId="11"/>
    <cellStyle name="_IIP-new" xfId="12"/>
    <cellStyle name="_IIP-SM" xfId="13"/>
    <cellStyle name="_MSX+INV" xfId="14"/>
    <cellStyle name="_Sheet1" xfId="15"/>
    <cellStyle name="_Sheet1_1" xfId="16"/>
    <cellStyle name="_Sheet1_1_FNS" xfId="17"/>
    <cellStyle name="_Sheet1_1_IIP-Bnk2006-08new" xfId="18"/>
    <cellStyle name="_Sheet1_1_Sheet1" xfId="19"/>
    <cellStyle name="_Sheet1_1_Sheet2" xfId="20"/>
    <cellStyle name="_Sheet1_1_Sheet3" xfId="21"/>
    <cellStyle name="_Sheet1_1_SM" xfId="22"/>
    <cellStyle name="_Sheet1_2" xfId="23"/>
    <cellStyle name="_Sheet1_FNS" xfId="24"/>
    <cellStyle name="_Sheet1_IIP-Bnk2006-08new" xfId="25"/>
    <cellStyle name="_Sheet1_Sheet1" xfId="26"/>
    <cellStyle name="_Sheet1_Sheet1_1" xfId="27"/>
    <cellStyle name="_Sheet1_Sheet2" xfId="28"/>
    <cellStyle name="_Sheet1_Sheet2_1" xfId="29"/>
    <cellStyle name="_Sheet1_Sheet3" xfId="30"/>
    <cellStyle name="_Sheet1_Sheet3_1" xfId="31"/>
    <cellStyle name="_Sheet1_Sheet3_IIP-Bnk2006-08new" xfId="32"/>
    <cellStyle name="_Sheet1_SM" xfId="33"/>
    <cellStyle name="_Sheet1_SM_1" xfId="34"/>
    <cellStyle name="_Sheet2" xfId="35"/>
    <cellStyle name="_Sheet3" xfId="36"/>
    <cellStyle name="_Sheet4" xfId="37"/>
    <cellStyle name="_Sheet5" xfId="38"/>
    <cellStyle name="_Sheet5_1" xfId="39"/>
    <cellStyle name="_SM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 2" xfId="68"/>
    <cellStyle name="Date" xfId="69"/>
    <cellStyle name="Explanatory Text 2" xfId="70"/>
    <cellStyle name="Fixed" xfId="71"/>
    <cellStyle name="Good 2" xfId="72"/>
    <cellStyle name="Heading 1 2" xfId="73"/>
    <cellStyle name="Heading 2 2" xfId="74"/>
    <cellStyle name="Heading 3 2" xfId="75"/>
    <cellStyle name="Heading 4 2" xfId="76"/>
    <cellStyle name="HEADING1" xfId="77"/>
    <cellStyle name="HEADING2" xfId="78"/>
    <cellStyle name="Hyperlink" xfId="100" builtinId="8"/>
    <cellStyle name="Input 2" xfId="79"/>
    <cellStyle name="Linked Cell 2" xfId="80"/>
    <cellStyle name="Neutral 2" xfId="81"/>
    <cellStyle name="Normal" xfId="0" builtinId="0"/>
    <cellStyle name="Normal 10" xfId="5"/>
    <cellStyle name="Normal 2" xfId="1"/>
    <cellStyle name="Normal 2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 9" xfId="89"/>
    <cellStyle name="Note 2" xfId="90"/>
    <cellStyle name="Output 2" xfId="91"/>
    <cellStyle name="Percent" xfId="2" builtinId="5"/>
    <cellStyle name="Percent 2" xfId="93"/>
    <cellStyle name="Percent 3" xfId="92"/>
    <cellStyle name="Style 1" xfId="3"/>
    <cellStyle name="Style 1 2" xfId="4"/>
    <cellStyle name="Style 1 3" xfId="94"/>
    <cellStyle name="Style 1 4" xfId="99"/>
    <cellStyle name="Title 2" xfId="95"/>
    <cellStyle name="Total 2" xfId="96"/>
    <cellStyle name="Warning Text 2" xfId="97"/>
    <cellStyle name="Обычный_taxes (2)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red.stlouisfed.org/series/IR" TargetMode="External"/><Relationship Id="rId1" Type="http://schemas.openxmlformats.org/officeDocument/2006/relationships/hyperlink" Target="https://fred.stlouisfed.org/series/MPRIM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8"/>
  <sheetViews>
    <sheetView topLeftCell="A462" workbookViewId="0">
      <selection activeCell="I491" sqref="I491"/>
    </sheetView>
  </sheetViews>
  <sheetFormatPr defaultColWidth="12" defaultRowHeight="12.75"/>
  <cols>
    <col min="1" max="1" width="12" style="99"/>
    <col min="2" max="2" width="12" style="3"/>
    <col min="6" max="6" width="12" style="99"/>
    <col min="7" max="7" width="12" style="3"/>
  </cols>
  <sheetData>
    <row r="1" spans="1:7">
      <c r="A1" s="99" t="s">
        <v>667</v>
      </c>
      <c r="F1" s="99" t="s">
        <v>676</v>
      </c>
    </row>
    <row r="2" spans="1:7">
      <c r="A2" s="99" t="s">
        <v>668</v>
      </c>
      <c r="B2" s="3" t="s">
        <v>672</v>
      </c>
      <c r="F2" s="99" t="s">
        <v>668</v>
      </c>
      <c r="G2" s="3" t="s">
        <v>678</v>
      </c>
    </row>
    <row r="3" spans="1:7">
      <c r="A3" s="99" t="s">
        <v>673</v>
      </c>
      <c r="B3" s="3" t="s">
        <v>671</v>
      </c>
      <c r="F3" s="99" t="s">
        <v>673</v>
      </c>
      <c r="G3" s="3" t="s">
        <v>671</v>
      </c>
    </row>
    <row r="4" spans="1:7">
      <c r="A4" s="99">
        <v>1</v>
      </c>
      <c r="B4" s="3" t="s">
        <v>686</v>
      </c>
      <c r="F4" s="99">
        <v>1</v>
      </c>
      <c r="G4" s="3" t="s">
        <v>687</v>
      </c>
    </row>
    <row r="5" spans="1:7">
      <c r="A5" s="100" t="s">
        <v>669</v>
      </c>
      <c r="F5" s="100" t="s">
        <v>684</v>
      </c>
    </row>
    <row r="6" spans="1:7">
      <c r="A6" s="99" t="s">
        <v>670</v>
      </c>
      <c r="F6" s="99" t="s">
        <v>677</v>
      </c>
    </row>
    <row r="7" spans="1:7">
      <c r="A7" s="99" t="s">
        <v>674</v>
      </c>
      <c r="B7" s="3" t="s">
        <v>675</v>
      </c>
      <c r="F7" s="99" t="s">
        <v>674</v>
      </c>
      <c r="G7" s="3" t="s">
        <v>675</v>
      </c>
    </row>
    <row r="8" spans="1:7">
      <c r="A8" s="99">
        <v>17899</v>
      </c>
      <c r="B8" s="3">
        <v>2</v>
      </c>
      <c r="F8" s="99">
        <v>30195</v>
      </c>
      <c r="G8" s="3">
        <v>80</v>
      </c>
    </row>
    <row r="9" spans="1:7">
      <c r="A9" s="99">
        <v>17930</v>
      </c>
      <c r="B9" s="3">
        <v>2</v>
      </c>
      <c r="F9" s="99">
        <v>30225</v>
      </c>
      <c r="G9" s="3" t="e">
        <f>NA()</f>
        <v>#N/A</v>
      </c>
    </row>
    <row r="10" spans="1:7">
      <c r="A10" s="99">
        <v>17958</v>
      </c>
      <c r="B10" s="3">
        <v>2</v>
      </c>
      <c r="F10" s="99">
        <v>30256</v>
      </c>
      <c r="G10" s="3" t="e">
        <f>NA()</f>
        <v>#N/A</v>
      </c>
    </row>
    <row r="11" spans="1:7">
      <c r="A11" s="99">
        <v>17989</v>
      </c>
      <c r="B11" s="3">
        <v>2</v>
      </c>
      <c r="F11" s="99">
        <v>30286</v>
      </c>
      <c r="G11" s="3">
        <v>79.900000000000006</v>
      </c>
    </row>
    <row r="12" spans="1:7">
      <c r="A12" s="99">
        <v>18019</v>
      </c>
      <c r="B12" s="3">
        <v>2</v>
      </c>
      <c r="F12" s="99">
        <v>30317</v>
      </c>
      <c r="G12" s="3" t="e">
        <f>NA()</f>
        <v>#N/A</v>
      </c>
    </row>
    <row r="13" spans="1:7">
      <c r="A13" s="99">
        <v>18050</v>
      </c>
      <c r="B13" s="3">
        <v>2</v>
      </c>
      <c r="F13" s="99">
        <v>30348</v>
      </c>
      <c r="G13" s="3" t="e">
        <f>NA()</f>
        <v>#N/A</v>
      </c>
    </row>
    <row r="14" spans="1:7">
      <c r="A14" s="99">
        <v>18080</v>
      </c>
      <c r="B14" s="3">
        <v>2</v>
      </c>
      <c r="F14" s="99">
        <v>30376</v>
      </c>
      <c r="G14" s="3">
        <v>77.7</v>
      </c>
    </row>
    <row r="15" spans="1:7">
      <c r="A15" s="99">
        <v>18111</v>
      </c>
      <c r="B15" s="3">
        <v>2</v>
      </c>
      <c r="F15" s="99">
        <v>30407</v>
      </c>
      <c r="G15" s="3" t="e">
        <f>NA()</f>
        <v>#N/A</v>
      </c>
    </row>
    <row r="16" spans="1:7">
      <c r="A16" s="99">
        <v>18142</v>
      </c>
      <c r="B16" s="3">
        <v>2</v>
      </c>
      <c r="F16" s="99">
        <v>30437</v>
      </c>
      <c r="G16" s="3" t="e">
        <f>NA()</f>
        <v>#N/A</v>
      </c>
    </row>
    <row r="17" spans="1:7">
      <c r="A17" s="99">
        <v>18172</v>
      </c>
      <c r="B17" s="3">
        <v>2</v>
      </c>
      <c r="F17" s="99">
        <v>30468</v>
      </c>
      <c r="G17" s="3">
        <v>77.8</v>
      </c>
    </row>
    <row r="18" spans="1:7">
      <c r="A18" s="99">
        <v>18203</v>
      </c>
      <c r="B18" s="3">
        <v>2</v>
      </c>
      <c r="F18" s="99">
        <v>30498</v>
      </c>
      <c r="G18" s="3" t="e">
        <f>NA()</f>
        <v>#N/A</v>
      </c>
    </row>
    <row r="19" spans="1:7">
      <c r="A19" s="99">
        <v>18233</v>
      </c>
      <c r="B19" s="3">
        <v>2</v>
      </c>
      <c r="F19" s="99">
        <v>30529</v>
      </c>
      <c r="G19" s="3" t="e">
        <f>NA()</f>
        <v>#N/A</v>
      </c>
    </row>
    <row r="20" spans="1:7">
      <c r="A20" s="99">
        <v>18264</v>
      </c>
      <c r="B20" s="3">
        <v>2</v>
      </c>
      <c r="F20" s="99">
        <v>30560</v>
      </c>
      <c r="G20" s="3">
        <v>77.599999999999994</v>
      </c>
    </row>
    <row r="21" spans="1:7">
      <c r="A21" s="99">
        <v>18295</v>
      </c>
      <c r="B21" s="3">
        <v>2</v>
      </c>
      <c r="F21" s="99">
        <v>30590</v>
      </c>
      <c r="G21" s="3" t="e">
        <f>NA()</f>
        <v>#N/A</v>
      </c>
    </row>
    <row r="22" spans="1:7">
      <c r="A22" s="99">
        <v>18323</v>
      </c>
      <c r="B22" s="3">
        <v>2</v>
      </c>
      <c r="F22" s="99">
        <v>30621</v>
      </c>
      <c r="G22" s="3" t="e">
        <f>NA()</f>
        <v>#N/A</v>
      </c>
    </row>
    <row r="23" spans="1:7">
      <c r="A23" s="99">
        <v>18354</v>
      </c>
      <c r="B23" s="3">
        <v>2</v>
      </c>
      <c r="F23" s="99">
        <v>30651</v>
      </c>
      <c r="G23" s="3">
        <v>78</v>
      </c>
    </row>
    <row r="24" spans="1:7">
      <c r="A24" s="99">
        <v>18384</v>
      </c>
      <c r="B24" s="3">
        <v>2</v>
      </c>
      <c r="F24" s="99">
        <v>30682</v>
      </c>
      <c r="G24" s="3" t="e">
        <f>NA()</f>
        <v>#N/A</v>
      </c>
    </row>
    <row r="25" spans="1:7">
      <c r="A25" s="99">
        <v>18415</v>
      </c>
      <c r="B25" s="3">
        <v>2</v>
      </c>
      <c r="F25" s="99">
        <v>30713</v>
      </c>
      <c r="G25" s="3" t="e">
        <f>NA()</f>
        <v>#N/A</v>
      </c>
    </row>
    <row r="26" spans="1:7">
      <c r="A26" s="99">
        <v>18445</v>
      </c>
      <c r="B26" s="3">
        <v>2</v>
      </c>
      <c r="F26" s="99">
        <v>30742</v>
      </c>
      <c r="G26" s="3">
        <v>78.7</v>
      </c>
    </row>
    <row r="27" spans="1:7">
      <c r="A27" s="99">
        <v>18476</v>
      </c>
      <c r="B27" s="3">
        <v>2</v>
      </c>
      <c r="F27" s="99">
        <v>30773</v>
      </c>
      <c r="G27" s="3" t="e">
        <f>NA()</f>
        <v>#N/A</v>
      </c>
    </row>
    <row r="28" spans="1:7">
      <c r="A28" s="99">
        <v>18507</v>
      </c>
      <c r="B28" s="3">
        <v>2.08</v>
      </c>
      <c r="F28" s="99">
        <v>30803</v>
      </c>
      <c r="G28" s="3" t="e">
        <f>NA()</f>
        <v>#N/A</v>
      </c>
    </row>
    <row r="29" spans="1:7">
      <c r="A29" s="99">
        <v>18537</v>
      </c>
      <c r="B29" s="3">
        <v>2.25</v>
      </c>
      <c r="F29" s="99">
        <v>30834</v>
      </c>
      <c r="G29" s="3">
        <v>78.900000000000006</v>
      </c>
    </row>
    <row r="30" spans="1:7">
      <c r="A30" s="99">
        <v>18568</v>
      </c>
      <c r="B30" s="3">
        <v>2.25</v>
      </c>
      <c r="F30" s="99">
        <v>30864</v>
      </c>
      <c r="G30" s="3" t="e">
        <f>NA()</f>
        <v>#N/A</v>
      </c>
    </row>
    <row r="31" spans="1:7">
      <c r="A31" s="99">
        <v>18598</v>
      </c>
      <c r="B31" s="3">
        <v>2.25</v>
      </c>
      <c r="F31" s="99">
        <v>30895</v>
      </c>
      <c r="G31" s="3" t="e">
        <f>NA()</f>
        <v>#N/A</v>
      </c>
    </row>
    <row r="32" spans="1:7">
      <c r="A32" s="99">
        <v>18629</v>
      </c>
      <c r="B32" s="3">
        <v>2.44</v>
      </c>
      <c r="F32" s="99">
        <v>30926</v>
      </c>
      <c r="G32" s="3">
        <v>77.7</v>
      </c>
    </row>
    <row r="33" spans="1:7">
      <c r="A33" s="99">
        <v>18660</v>
      </c>
      <c r="B33" s="3">
        <v>2.5</v>
      </c>
      <c r="F33" s="99">
        <v>30956</v>
      </c>
      <c r="G33" s="3" t="e">
        <f>NA()</f>
        <v>#N/A</v>
      </c>
    </row>
    <row r="34" spans="1:7">
      <c r="A34" s="99">
        <v>18688</v>
      </c>
      <c r="B34" s="3">
        <v>2.5</v>
      </c>
      <c r="F34" s="99">
        <v>30987</v>
      </c>
      <c r="G34" s="3" t="e">
        <f>NA()</f>
        <v>#N/A</v>
      </c>
    </row>
    <row r="35" spans="1:7">
      <c r="A35" s="99">
        <v>18719</v>
      </c>
      <c r="B35" s="3">
        <v>2.5</v>
      </c>
      <c r="F35" s="99">
        <v>31017</v>
      </c>
      <c r="G35" s="3">
        <v>77</v>
      </c>
    </row>
    <row r="36" spans="1:7">
      <c r="A36" s="99">
        <v>18749</v>
      </c>
      <c r="B36" s="3">
        <v>2.5</v>
      </c>
      <c r="F36" s="99">
        <v>31048</v>
      </c>
      <c r="G36" s="3" t="e">
        <f>NA()</f>
        <v>#N/A</v>
      </c>
    </row>
    <row r="37" spans="1:7">
      <c r="A37" s="99">
        <v>18780</v>
      </c>
      <c r="B37" s="3">
        <v>2.5</v>
      </c>
      <c r="F37" s="99">
        <v>31079</v>
      </c>
      <c r="G37" s="3" t="e">
        <f>NA()</f>
        <v>#N/A</v>
      </c>
    </row>
    <row r="38" spans="1:7">
      <c r="A38" s="99">
        <v>18810</v>
      </c>
      <c r="B38" s="3">
        <v>2.5</v>
      </c>
      <c r="F38" s="99">
        <v>31107</v>
      </c>
      <c r="G38" s="3">
        <v>75.5</v>
      </c>
    </row>
    <row r="39" spans="1:7">
      <c r="A39" s="99">
        <v>18841</v>
      </c>
      <c r="B39" s="3">
        <v>2.5</v>
      </c>
      <c r="F39" s="99">
        <v>31138</v>
      </c>
      <c r="G39" s="3" t="e">
        <f>NA()</f>
        <v>#N/A</v>
      </c>
    </row>
    <row r="40" spans="1:7">
      <c r="A40" s="99">
        <v>18872</v>
      </c>
      <c r="B40" s="3">
        <v>2.5</v>
      </c>
      <c r="F40" s="99">
        <v>31168</v>
      </c>
      <c r="G40" s="3" t="e">
        <f>NA()</f>
        <v>#N/A</v>
      </c>
    </row>
    <row r="41" spans="1:7">
      <c r="A41" s="99">
        <v>18902</v>
      </c>
      <c r="B41" s="3">
        <v>2.62</v>
      </c>
      <c r="F41" s="99">
        <v>31199</v>
      </c>
      <c r="G41" s="3">
        <v>75.8</v>
      </c>
    </row>
    <row r="42" spans="1:7">
      <c r="A42" s="99">
        <v>18933</v>
      </c>
      <c r="B42" s="3">
        <v>2.75</v>
      </c>
      <c r="F42" s="99">
        <v>31229</v>
      </c>
      <c r="G42" s="3" t="e">
        <f>NA()</f>
        <v>#N/A</v>
      </c>
    </row>
    <row r="43" spans="1:7">
      <c r="A43" s="99">
        <v>18963</v>
      </c>
      <c r="B43" s="3">
        <v>2.85</v>
      </c>
      <c r="F43" s="99">
        <v>31260</v>
      </c>
      <c r="G43" s="3" t="e">
        <f>NA()</f>
        <v>#N/A</v>
      </c>
    </row>
    <row r="44" spans="1:7">
      <c r="A44" s="99">
        <v>18994</v>
      </c>
      <c r="B44" s="3">
        <v>3</v>
      </c>
      <c r="F44" s="99">
        <v>31291</v>
      </c>
      <c r="G44" s="3">
        <v>76</v>
      </c>
    </row>
    <row r="45" spans="1:7">
      <c r="A45" s="99">
        <v>19025</v>
      </c>
      <c r="B45" s="3">
        <v>3</v>
      </c>
      <c r="F45" s="99">
        <v>31321</v>
      </c>
      <c r="G45" s="3" t="e">
        <f>NA()</f>
        <v>#N/A</v>
      </c>
    </row>
    <row r="46" spans="1:7">
      <c r="A46" s="99">
        <v>19054</v>
      </c>
      <c r="B46" s="3">
        <v>3</v>
      </c>
      <c r="F46" s="99">
        <v>31352</v>
      </c>
      <c r="G46" s="3" t="e">
        <f>NA()</f>
        <v>#N/A</v>
      </c>
    </row>
    <row r="47" spans="1:7">
      <c r="A47" s="99">
        <v>19085</v>
      </c>
      <c r="B47" s="3">
        <v>3</v>
      </c>
      <c r="F47" s="99">
        <v>31382</v>
      </c>
      <c r="G47" s="3">
        <v>77.8</v>
      </c>
    </row>
    <row r="48" spans="1:7">
      <c r="A48" s="99">
        <v>19115</v>
      </c>
      <c r="B48" s="3">
        <v>3</v>
      </c>
      <c r="F48" s="99">
        <v>31413</v>
      </c>
      <c r="G48" s="3" t="e">
        <f>NA()</f>
        <v>#N/A</v>
      </c>
    </row>
    <row r="49" spans="1:7">
      <c r="A49" s="99">
        <v>19146</v>
      </c>
      <c r="B49" s="3">
        <v>3</v>
      </c>
      <c r="F49" s="99">
        <v>31444</v>
      </c>
      <c r="G49" s="3" t="e">
        <f>NA()</f>
        <v>#N/A</v>
      </c>
    </row>
    <row r="50" spans="1:7">
      <c r="A50" s="99">
        <v>19176</v>
      </c>
      <c r="B50" s="3">
        <v>3</v>
      </c>
      <c r="F50" s="99">
        <v>31472</v>
      </c>
      <c r="G50" s="3">
        <v>75</v>
      </c>
    </row>
    <row r="51" spans="1:7">
      <c r="A51" s="99">
        <v>19207</v>
      </c>
      <c r="B51" s="3">
        <v>3</v>
      </c>
      <c r="F51" s="99">
        <v>31503</v>
      </c>
      <c r="G51" s="3" t="e">
        <f>NA()</f>
        <v>#N/A</v>
      </c>
    </row>
    <row r="52" spans="1:7">
      <c r="A52" s="99">
        <v>19238</v>
      </c>
      <c r="B52" s="3">
        <v>3</v>
      </c>
      <c r="F52" s="99">
        <v>31533</v>
      </c>
      <c r="G52" s="3" t="e">
        <f>NA()</f>
        <v>#N/A</v>
      </c>
    </row>
    <row r="53" spans="1:7">
      <c r="A53" s="99">
        <v>19268</v>
      </c>
      <c r="B53" s="3">
        <v>3</v>
      </c>
      <c r="F53" s="99">
        <v>31564</v>
      </c>
      <c r="G53" s="3">
        <v>75.099999999999994</v>
      </c>
    </row>
    <row r="54" spans="1:7">
      <c r="A54" s="99">
        <v>19299</v>
      </c>
      <c r="B54" s="3">
        <v>3</v>
      </c>
      <c r="F54" s="99">
        <v>31594</v>
      </c>
      <c r="G54" s="3" t="e">
        <f>NA()</f>
        <v>#N/A</v>
      </c>
    </row>
    <row r="55" spans="1:7">
      <c r="A55" s="99">
        <v>19329</v>
      </c>
      <c r="B55" s="3">
        <v>3</v>
      </c>
      <c r="F55" s="99">
        <v>31625</v>
      </c>
      <c r="G55" s="3" t="e">
        <f>NA()</f>
        <v>#N/A</v>
      </c>
    </row>
    <row r="56" spans="1:7">
      <c r="A56" s="99">
        <v>19360</v>
      </c>
      <c r="B56" s="3">
        <v>3</v>
      </c>
      <c r="F56" s="99">
        <v>31656</v>
      </c>
      <c r="G56" s="3">
        <v>76.900000000000006</v>
      </c>
    </row>
    <row r="57" spans="1:7">
      <c r="A57" s="99">
        <v>19391</v>
      </c>
      <c r="B57" s="3">
        <v>3</v>
      </c>
      <c r="F57" s="99">
        <v>31686</v>
      </c>
      <c r="G57" s="3" t="e">
        <f>NA()</f>
        <v>#N/A</v>
      </c>
    </row>
    <row r="58" spans="1:7">
      <c r="A58" s="99">
        <v>19419</v>
      </c>
      <c r="B58" s="3">
        <v>3</v>
      </c>
      <c r="F58" s="99">
        <v>31717</v>
      </c>
      <c r="G58" s="3" t="e">
        <f>NA()</f>
        <v>#N/A</v>
      </c>
    </row>
    <row r="59" spans="1:7">
      <c r="A59" s="99">
        <v>19450</v>
      </c>
      <c r="B59" s="3">
        <v>3.03</v>
      </c>
      <c r="F59" s="99">
        <v>31747</v>
      </c>
      <c r="G59" s="3">
        <v>77.7</v>
      </c>
    </row>
    <row r="60" spans="1:7">
      <c r="A60" s="99">
        <v>19480</v>
      </c>
      <c r="B60" s="3">
        <v>3.25</v>
      </c>
      <c r="F60" s="99">
        <v>31778</v>
      </c>
      <c r="G60" s="3" t="e">
        <f>NA()</f>
        <v>#N/A</v>
      </c>
    </row>
    <row r="61" spans="1:7">
      <c r="A61" s="99">
        <v>19511</v>
      </c>
      <c r="B61" s="3">
        <v>3.25</v>
      </c>
      <c r="F61" s="99">
        <v>31809</v>
      </c>
      <c r="G61" s="3" t="e">
        <f>NA()</f>
        <v>#N/A</v>
      </c>
    </row>
    <row r="62" spans="1:7">
      <c r="A62" s="99">
        <v>19541</v>
      </c>
      <c r="B62" s="3">
        <v>3.25</v>
      </c>
      <c r="F62" s="99">
        <v>31837</v>
      </c>
      <c r="G62" s="3">
        <v>80.8</v>
      </c>
    </row>
    <row r="63" spans="1:7">
      <c r="A63" s="99">
        <v>19572</v>
      </c>
      <c r="B63" s="3">
        <v>3.25</v>
      </c>
      <c r="F63" s="99">
        <v>31868</v>
      </c>
      <c r="G63" s="3" t="e">
        <f>NA()</f>
        <v>#N/A</v>
      </c>
    </row>
    <row r="64" spans="1:7">
      <c r="A64" s="99">
        <v>19603</v>
      </c>
      <c r="B64" s="3">
        <v>3.25</v>
      </c>
      <c r="F64" s="99">
        <v>31898</v>
      </c>
      <c r="G64" s="3" t="e">
        <f>NA()</f>
        <v>#N/A</v>
      </c>
    </row>
    <row r="65" spans="1:7">
      <c r="A65" s="99">
        <v>19633</v>
      </c>
      <c r="B65" s="3">
        <v>3.25</v>
      </c>
      <c r="F65" s="99">
        <v>31929</v>
      </c>
      <c r="G65" s="3">
        <v>83.6</v>
      </c>
    </row>
    <row r="66" spans="1:7">
      <c r="A66" s="99">
        <v>19664</v>
      </c>
      <c r="B66" s="3">
        <v>3.25</v>
      </c>
      <c r="F66" s="99">
        <v>31959</v>
      </c>
      <c r="G66" s="3" t="e">
        <f>NA()</f>
        <v>#N/A</v>
      </c>
    </row>
    <row r="67" spans="1:7">
      <c r="A67" s="99">
        <v>19694</v>
      </c>
      <c r="B67" s="3">
        <v>3.25</v>
      </c>
      <c r="F67" s="99">
        <v>31990</v>
      </c>
      <c r="G67" s="3" t="e">
        <f>NA()</f>
        <v>#N/A</v>
      </c>
    </row>
    <row r="68" spans="1:7">
      <c r="A68" s="99">
        <v>19725</v>
      </c>
      <c r="B68" s="3">
        <v>3.25</v>
      </c>
      <c r="F68" s="99">
        <v>32021</v>
      </c>
      <c r="G68" s="3">
        <v>84.3</v>
      </c>
    </row>
    <row r="69" spans="1:7">
      <c r="A69" s="99">
        <v>19756</v>
      </c>
      <c r="B69" s="3">
        <v>3.25</v>
      </c>
      <c r="F69" s="99">
        <v>32051</v>
      </c>
      <c r="G69" s="3" t="e">
        <f>NA()</f>
        <v>#N/A</v>
      </c>
    </row>
    <row r="70" spans="1:7">
      <c r="A70" s="99">
        <v>19784</v>
      </c>
      <c r="B70" s="3">
        <v>3.13</v>
      </c>
      <c r="F70" s="99">
        <v>32082</v>
      </c>
      <c r="G70" s="3" t="e">
        <f>NA()</f>
        <v>#N/A</v>
      </c>
    </row>
    <row r="71" spans="1:7">
      <c r="A71" s="99">
        <v>19815</v>
      </c>
      <c r="B71" s="3">
        <v>3</v>
      </c>
      <c r="F71" s="99">
        <v>32112</v>
      </c>
      <c r="G71" s="3">
        <v>85.5</v>
      </c>
    </row>
    <row r="72" spans="1:7">
      <c r="A72" s="99">
        <v>19845</v>
      </c>
      <c r="B72" s="3">
        <v>3</v>
      </c>
      <c r="F72" s="99">
        <v>32143</v>
      </c>
      <c r="G72" s="3" t="e">
        <f>NA()</f>
        <v>#N/A</v>
      </c>
    </row>
    <row r="73" spans="1:7">
      <c r="A73" s="99">
        <v>19876</v>
      </c>
      <c r="B73" s="3">
        <v>3</v>
      </c>
      <c r="F73" s="99">
        <v>32174</v>
      </c>
      <c r="G73" s="3" t="e">
        <f>NA()</f>
        <v>#N/A</v>
      </c>
    </row>
    <row r="74" spans="1:7">
      <c r="A74" s="99">
        <v>19906</v>
      </c>
      <c r="B74" s="3">
        <v>3</v>
      </c>
      <c r="F74" s="99">
        <v>32203</v>
      </c>
      <c r="G74" s="3">
        <v>86.5</v>
      </c>
    </row>
    <row r="75" spans="1:7">
      <c r="A75" s="99">
        <v>19937</v>
      </c>
      <c r="B75" s="3">
        <v>3</v>
      </c>
      <c r="F75" s="99">
        <v>32234</v>
      </c>
      <c r="G75" s="3" t="e">
        <f>NA()</f>
        <v>#N/A</v>
      </c>
    </row>
    <row r="76" spans="1:7">
      <c r="A76" s="99">
        <v>19968</v>
      </c>
      <c r="B76" s="3">
        <v>3</v>
      </c>
      <c r="F76" s="99">
        <v>32264</v>
      </c>
      <c r="G76" s="3" t="e">
        <f>NA()</f>
        <v>#N/A</v>
      </c>
    </row>
    <row r="77" spans="1:7">
      <c r="A77" s="99">
        <v>19998</v>
      </c>
      <c r="B77" s="3">
        <v>3</v>
      </c>
      <c r="F77" s="99">
        <v>32295</v>
      </c>
      <c r="G77" s="3">
        <v>88.8</v>
      </c>
    </row>
    <row r="78" spans="1:7">
      <c r="A78" s="99">
        <v>20029</v>
      </c>
      <c r="B78" s="3">
        <v>3</v>
      </c>
      <c r="F78" s="99">
        <v>32325</v>
      </c>
      <c r="G78" s="3" t="e">
        <f>NA()</f>
        <v>#N/A</v>
      </c>
    </row>
    <row r="79" spans="1:7">
      <c r="A79" s="99">
        <v>20059</v>
      </c>
      <c r="B79" s="3">
        <v>3</v>
      </c>
      <c r="F79" s="99">
        <v>32356</v>
      </c>
      <c r="G79" s="3" t="e">
        <f>NA()</f>
        <v>#N/A</v>
      </c>
    </row>
    <row r="80" spans="1:7">
      <c r="A80" s="99">
        <v>20090</v>
      </c>
      <c r="B80" s="3">
        <v>3</v>
      </c>
      <c r="F80" s="99">
        <v>32387</v>
      </c>
      <c r="G80" s="3">
        <v>87.6</v>
      </c>
    </row>
    <row r="81" spans="1:7">
      <c r="A81" s="99">
        <v>20121</v>
      </c>
      <c r="B81" s="3">
        <v>3</v>
      </c>
      <c r="F81" s="99">
        <v>32417</v>
      </c>
      <c r="G81" s="3" t="e">
        <f>NA()</f>
        <v>#N/A</v>
      </c>
    </row>
    <row r="82" spans="1:7">
      <c r="A82" s="99">
        <v>20149</v>
      </c>
      <c r="B82" s="3">
        <v>3</v>
      </c>
      <c r="F82" s="99">
        <v>32448</v>
      </c>
      <c r="G82" s="3" t="e">
        <f>NA()</f>
        <v>#N/A</v>
      </c>
    </row>
    <row r="83" spans="1:7">
      <c r="A83" s="99">
        <v>20180</v>
      </c>
      <c r="B83" s="3">
        <v>3</v>
      </c>
      <c r="F83" s="99">
        <v>32478</v>
      </c>
      <c r="G83" s="3">
        <v>89.3</v>
      </c>
    </row>
    <row r="84" spans="1:7">
      <c r="A84" s="99">
        <v>20210</v>
      </c>
      <c r="B84" s="3">
        <v>3</v>
      </c>
      <c r="F84" s="99">
        <v>32509</v>
      </c>
      <c r="G84" s="3">
        <v>91.1</v>
      </c>
    </row>
    <row r="85" spans="1:7">
      <c r="A85" s="99">
        <v>20241</v>
      </c>
      <c r="B85" s="3">
        <v>3</v>
      </c>
      <c r="F85" s="99">
        <v>32540</v>
      </c>
      <c r="G85" s="3">
        <v>90.6</v>
      </c>
    </row>
    <row r="86" spans="1:7">
      <c r="A86" s="99">
        <v>20271</v>
      </c>
      <c r="B86" s="3">
        <v>3</v>
      </c>
      <c r="F86" s="99">
        <v>32568</v>
      </c>
      <c r="G86" s="3">
        <v>91.3</v>
      </c>
    </row>
    <row r="87" spans="1:7">
      <c r="A87" s="99">
        <v>20302</v>
      </c>
      <c r="B87" s="3">
        <v>3.23</v>
      </c>
      <c r="F87" s="99">
        <v>32599</v>
      </c>
      <c r="G87" s="3">
        <v>92</v>
      </c>
    </row>
    <row r="88" spans="1:7">
      <c r="A88" s="99">
        <v>20333</v>
      </c>
      <c r="B88" s="3">
        <v>3.25</v>
      </c>
      <c r="F88" s="99">
        <v>32629</v>
      </c>
      <c r="G88" s="3">
        <v>92.6</v>
      </c>
    </row>
    <row r="89" spans="1:7">
      <c r="A89" s="99">
        <v>20363</v>
      </c>
      <c r="B89" s="3">
        <v>3.4</v>
      </c>
      <c r="F89" s="99">
        <v>32660</v>
      </c>
      <c r="G89" s="3">
        <v>91.5</v>
      </c>
    </row>
    <row r="90" spans="1:7">
      <c r="A90" s="99">
        <v>20394</v>
      </c>
      <c r="B90" s="3">
        <v>3.5</v>
      </c>
      <c r="F90" s="99">
        <v>32690</v>
      </c>
      <c r="G90" s="3">
        <v>90.5</v>
      </c>
    </row>
    <row r="91" spans="1:7">
      <c r="A91" s="99">
        <v>20424</v>
      </c>
      <c r="B91" s="3">
        <v>3.5</v>
      </c>
      <c r="F91" s="99">
        <v>32721</v>
      </c>
      <c r="G91" s="3">
        <v>90</v>
      </c>
    </row>
    <row r="92" spans="1:7">
      <c r="A92" s="99">
        <v>20455</v>
      </c>
      <c r="B92" s="3">
        <v>3.5</v>
      </c>
      <c r="F92" s="99">
        <v>32752</v>
      </c>
      <c r="G92" s="3">
        <v>90.4</v>
      </c>
    </row>
    <row r="93" spans="1:7">
      <c r="A93" s="99">
        <v>20486</v>
      </c>
      <c r="B93" s="3">
        <v>3.5</v>
      </c>
      <c r="F93" s="99">
        <v>32782</v>
      </c>
      <c r="G93" s="3">
        <v>90.9</v>
      </c>
    </row>
    <row r="94" spans="1:7">
      <c r="A94" s="99">
        <v>20515</v>
      </c>
      <c r="B94" s="3">
        <v>3.5</v>
      </c>
      <c r="F94" s="99">
        <v>32813</v>
      </c>
      <c r="G94" s="3">
        <v>91.1</v>
      </c>
    </row>
    <row r="95" spans="1:7">
      <c r="A95" s="99">
        <v>20546</v>
      </c>
      <c r="B95" s="3">
        <v>3.65</v>
      </c>
      <c r="F95" s="99">
        <v>32843</v>
      </c>
      <c r="G95" s="3">
        <v>91.6</v>
      </c>
    </row>
    <row r="96" spans="1:7">
      <c r="A96" s="99">
        <v>20576</v>
      </c>
      <c r="B96" s="3">
        <v>3.75</v>
      </c>
      <c r="F96" s="99">
        <v>32874</v>
      </c>
      <c r="G96" s="3">
        <v>92.5</v>
      </c>
    </row>
    <row r="97" spans="1:7">
      <c r="A97" s="99">
        <v>20607</v>
      </c>
      <c r="B97" s="3">
        <v>3.75</v>
      </c>
      <c r="F97" s="99">
        <v>32905</v>
      </c>
      <c r="G97" s="3">
        <v>92.7</v>
      </c>
    </row>
    <row r="98" spans="1:7">
      <c r="A98" s="99">
        <v>20637</v>
      </c>
      <c r="B98" s="3">
        <v>3.75</v>
      </c>
      <c r="F98" s="99">
        <v>32933</v>
      </c>
      <c r="G98" s="3">
        <v>92.4</v>
      </c>
    </row>
    <row r="99" spans="1:7">
      <c r="A99" s="99">
        <v>20668</v>
      </c>
      <c r="B99" s="3">
        <v>3.84</v>
      </c>
      <c r="F99" s="99">
        <v>32964</v>
      </c>
      <c r="G99" s="3">
        <v>91.6</v>
      </c>
    </row>
    <row r="100" spans="1:7">
      <c r="A100" s="99">
        <v>20699</v>
      </c>
      <c r="B100" s="3">
        <v>4</v>
      </c>
      <c r="F100" s="99">
        <v>32994</v>
      </c>
      <c r="G100" s="3">
        <v>91.2</v>
      </c>
    </row>
    <row r="101" spans="1:7">
      <c r="A101" s="99">
        <v>20729</v>
      </c>
      <c r="B101" s="3">
        <v>4</v>
      </c>
      <c r="F101" s="99">
        <v>33025</v>
      </c>
      <c r="G101" s="3">
        <v>90.8</v>
      </c>
    </row>
    <row r="102" spans="1:7">
      <c r="A102" s="99">
        <v>20760</v>
      </c>
      <c r="B102" s="3">
        <v>4</v>
      </c>
      <c r="F102" s="99">
        <v>33055</v>
      </c>
      <c r="G102" s="3">
        <v>90.5</v>
      </c>
    </row>
    <row r="103" spans="1:7">
      <c r="A103" s="99">
        <v>20790</v>
      </c>
      <c r="B103" s="3">
        <v>4</v>
      </c>
      <c r="F103" s="99">
        <v>33086</v>
      </c>
      <c r="G103" s="3">
        <v>93.3</v>
      </c>
    </row>
    <row r="104" spans="1:7">
      <c r="A104" s="99">
        <v>20821</v>
      </c>
      <c r="B104" s="3">
        <v>4</v>
      </c>
      <c r="F104" s="99">
        <v>33117</v>
      </c>
      <c r="G104" s="3">
        <v>96.5</v>
      </c>
    </row>
    <row r="105" spans="1:7">
      <c r="A105" s="99">
        <v>20852</v>
      </c>
      <c r="B105" s="3">
        <v>4</v>
      </c>
      <c r="F105" s="99">
        <v>33147</v>
      </c>
      <c r="G105" s="3">
        <v>99.3</v>
      </c>
    </row>
    <row r="106" spans="1:7">
      <c r="A106" s="99">
        <v>20880</v>
      </c>
      <c r="B106" s="3">
        <v>4</v>
      </c>
      <c r="F106" s="99">
        <v>33178</v>
      </c>
      <c r="G106" s="3">
        <v>98.7</v>
      </c>
    </row>
    <row r="107" spans="1:7">
      <c r="A107" s="99">
        <v>20911</v>
      </c>
      <c r="B107" s="3">
        <v>4</v>
      </c>
      <c r="F107" s="99">
        <v>33208</v>
      </c>
      <c r="G107" s="3">
        <v>98.4</v>
      </c>
    </row>
    <row r="108" spans="1:7">
      <c r="A108" s="99">
        <v>20941</v>
      </c>
      <c r="B108" s="3">
        <v>4</v>
      </c>
      <c r="F108" s="99">
        <v>33239</v>
      </c>
      <c r="G108" s="3">
        <v>97</v>
      </c>
    </row>
    <row r="109" spans="1:7">
      <c r="A109" s="99">
        <v>20972</v>
      </c>
      <c r="B109" s="3">
        <v>4</v>
      </c>
      <c r="F109" s="99">
        <v>33270</v>
      </c>
      <c r="G109" s="3">
        <v>95</v>
      </c>
    </row>
    <row r="110" spans="1:7">
      <c r="A110" s="99">
        <v>21002</v>
      </c>
      <c r="B110" s="3">
        <v>4</v>
      </c>
      <c r="F110" s="99">
        <v>33298</v>
      </c>
      <c r="G110" s="3">
        <v>95</v>
      </c>
    </row>
    <row r="111" spans="1:7">
      <c r="A111" s="99">
        <v>21033</v>
      </c>
      <c r="B111" s="3">
        <v>4.42</v>
      </c>
      <c r="F111" s="99">
        <v>33329</v>
      </c>
      <c r="G111" s="3">
        <v>94.2</v>
      </c>
    </row>
    <row r="112" spans="1:7">
      <c r="A112" s="99">
        <v>21064</v>
      </c>
      <c r="B112" s="3">
        <v>4.5</v>
      </c>
      <c r="F112" s="99">
        <v>33359</v>
      </c>
      <c r="G112" s="3">
        <v>94</v>
      </c>
    </row>
    <row r="113" spans="1:7">
      <c r="A113" s="99">
        <v>21094</v>
      </c>
      <c r="B113" s="3">
        <v>4.5</v>
      </c>
      <c r="F113" s="99">
        <v>33390</v>
      </c>
      <c r="G113" s="3">
        <v>93.4</v>
      </c>
    </row>
    <row r="114" spans="1:7">
      <c r="A114" s="99">
        <v>21125</v>
      </c>
      <c r="B114" s="3">
        <v>4.5</v>
      </c>
      <c r="F114" s="99">
        <v>33420</v>
      </c>
      <c r="G114" s="3">
        <v>92.8</v>
      </c>
    </row>
    <row r="115" spans="1:7">
      <c r="A115" s="99">
        <v>21155</v>
      </c>
      <c r="B115" s="3">
        <v>4.5</v>
      </c>
      <c r="F115" s="99">
        <v>33451</v>
      </c>
      <c r="G115" s="3">
        <v>93.1</v>
      </c>
    </row>
    <row r="116" spans="1:7">
      <c r="A116" s="99">
        <v>21186</v>
      </c>
      <c r="B116" s="3">
        <v>4.34</v>
      </c>
      <c r="F116" s="99">
        <v>33482</v>
      </c>
      <c r="G116" s="3">
        <v>93.3</v>
      </c>
    </row>
    <row r="117" spans="1:7">
      <c r="A117" s="99">
        <v>21217</v>
      </c>
      <c r="B117" s="3">
        <v>4</v>
      </c>
      <c r="F117" s="99">
        <v>33512</v>
      </c>
      <c r="G117" s="3">
        <v>94.1</v>
      </c>
    </row>
    <row r="118" spans="1:7">
      <c r="A118" s="99">
        <v>21245</v>
      </c>
      <c r="B118" s="3">
        <v>4</v>
      </c>
      <c r="F118" s="99">
        <v>33543</v>
      </c>
      <c r="G118" s="3">
        <v>94.5</v>
      </c>
    </row>
    <row r="119" spans="1:7">
      <c r="A119" s="99">
        <v>21276</v>
      </c>
      <c r="B119" s="3">
        <v>3.83</v>
      </c>
      <c r="F119" s="99">
        <v>33573</v>
      </c>
      <c r="G119" s="3">
        <v>94.3</v>
      </c>
    </row>
    <row r="120" spans="1:7">
      <c r="A120" s="99">
        <v>21306</v>
      </c>
      <c r="B120" s="3">
        <v>3.5</v>
      </c>
      <c r="F120" s="99">
        <v>33604</v>
      </c>
      <c r="G120" s="3">
        <v>94</v>
      </c>
    </row>
    <row r="121" spans="1:7">
      <c r="A121" s="99">
        <v>21337</v>
      </c>
      <c r="B121" s="3">
        <v>3.5</v>
      </c>
      <c r="F121" s="99">
        <v>33635</v>
      </c>
      <c r="G121" s="3">
        <v>94</v>
      </c>
    </row>
    <row r="122" spans="1:7">
      <c r="A122" s="99">
        <v>21367</v>
      </c>
      <c r="B122" s="3">
        <v>3.5</v>
      </c>
      <c r="F122" s="99">
        <v>33664</v>
      </c>
      <c r="G122" s="3">
        <v>93.9</v>
      </c>
    </row>
    <row r="123" spans="1:7">
      <c r="A123" s="99">
        <v>21398</v>
      </c>
      <c r="B123" s="3">
        <v>3.5</v>
      </c>
      <c r="F123" s="99">
        <v>33695</v>
      </c>
      <c r="G123" s="3">
        <v>93.6</v>
      </c>
    </row>
    <row r="124" spans="1:7">
      <c r="A124" s="99">
        <v>21429</v>
      </c>
      <c r="B124" s="3">
        <v>3.83</v>
      </c>
      <c r="F124" s="99">
        <v>33725</v>
      </c>
      <c r="G124" s="3">
        <v>94</v>
      </c>
    </row>
    <row r="125" spans="1:7">
      <c r="A125" s="99">
        <v>21459</v>
      </c>
      <c r="B125" s="3">
        <v>4</v>
      </c>
      <c r="F125" s="99">
        <v>33756</v>
      </c>
      <c r="G125" s="3">
        <v>94.8</v>
      </c>
    </row>
    <row r="126" spans="1:7">
      <c r="A126" s="99">
        <v>21490</v>
      </c>
      <c r="B126" s="3">
        <v>4</v>
      </c>
      <c r="F126" s="99">
        <v>33786</v>
      </c>
      <c r="G126" s="3">
        <v>95.3</v>
      </c>
    </row>
    <row r="127" spans="1:7">
      <c r="A127" s="99">
        <v>21520</v>
      </c>
      <c r="B127" s="3">
        <v>4</v>
      </c>
      <c r="F127" s="99">
        <v>33817</v>
      </c>
      <c r="G127" s="3">
        <v>95.7</v>
      </c>
    </row>
    <row r="128" spans="1:7">
      <c r="A128" s="99">
        <v>21551</v>
      </c>
      <c r="B128" s="3">
        <v>4</v>
      </c>
      <c r="F128" s="99">
        <v>33848</v>
      </c>
      <c r="G128" s="3">
        <v>95.9</v>
      </c>
    </row>
    <row r="129" spans="1:7">
      <c r="A129" s="99">
        <v>21582</v>
      </c>
      <c r="B129" s="3">
        <v>4</v>
      </c>
      <c r="F129" s="99">
        <v>33878</v>
      </c>
      <c r="G129" s="3">
        <v>96.6</v>
      </c>
    </row>
    <row r="130" spans="1:7">
      <c r="A130" s="99">
        <v>21610</v>
      </c>
      <c r="B130" s="3">
        <v>4</v>
      </c>
      <c r="F130" s="99">
        <v>33909</v>
      </c>
      <c r="G130" s="3">
        <v>96</v>
      </c>
    </row>
    <row r="131" spans="1:7">
      <c r="A131" s="99">
        <v>21641</v>
      </c>
      <c r="B131" s="3">
        <v>4</v>
      </c>
      <c r="F131" s="99">
        <v>33939</v>
      </c>
      <c r="G131" s="3">
        <v>94.4</v>
      </c>
    </row>
    <row r="132" spans="1:7">
      <c r="A132" s="99">
        <v>21671</v>
      </c>
      <c r="B132" s="3">
        <v>4.2300000000000004</v>
      </c>
      <c r="F132" s="99">
        <v>33970</v>
      </c>
      <c r="G132" s="3">
        <v>94.3</v>
      </c>
    </row>
    <row r="133" spans="1:7">
      <c r="A133" s="99">
        <v>21702</v>
      </c>
      <c r="B133" s="3">
        <v>4.5</v>
      </c>
      <c r="F133" s="99">
        <v>34001</v>
      </c>
      <c r="G133" s="3">
        <v>94.2</v>
      </c>
    </row>
    <row r="134" spans="1:7">
      <c r="A134" s="99">
        <v>21732</v>
      </c>
      <c r="B134" s="3">
        <v>4.5</v>
      </c>
      <c r="F134" s="99">
        <v>34029</v>
      </c>
      <c r="G134" s="3">
        <v>94.7</v>
      </c>
    </row>
    <row r="135" spans="1:7">
      <c r="A135" s="99">
        <v>21763</v>
      </c>
      <c r="B135" s="3">
        <v>4.5</v>
      </c>
      <c r="F135" s="99">
        <v>34060</v>
      </c>
      <c r="G135" s="3">
        <v>95.2</v>
      </c>
    </row>
    <row r="136" spans="1:7">
      <c r="A136" s="99">
        <v>21794</v>
      </c>
      <c r="B136" s="3">
        <v>5</v>
      </c>
      <c r="F136" s="99">
        <v>34090</v>
      </c>
      <c r="G136" s="3">
        <v>95.5</v>
      </c>
    </row>
    <row r="137" spans="1:7">
      <c r="A137" s="99">
        <v>21824</v>
      </c>
      <c r="B137" s="3">
        <v>5</v>
      </c>
      <c r="F137" s="99">
        <v>34121</v>
      </c>
      <c r="G137" s="3">
        <v>95</v>
      </c>
    </row>
    <row r="138" spans="1:7">
      <c r="A138" s="99">
        <v>21855</v>
      </c>
      <c r="B138" s="3">
        <v>5</v>
      </c>
      <c r="F138" s="99">
        <v>34151</v>
      </c>
      <c r="G138" s="3">
        <v>94.5</v>
      </c>
    </row>
    <row r="139" spans="1:7">
      <c r="A139" s="99">
        <v>21885</v>
      </c>
      <c r="B139" s="3">
        <v>5</v>
      </c>
      <c r="F139" s="99">
        <v>34182</v>
      </c>
      <c r="G139" s="3">
        <v>94.4</v>
      </c>
    </row>
    <row r="140" spans="1:7">
      <c r="A140" s="99">
        <v>21916</v>
      </c>
      <c r="B140" s="3">
        <v>5</v>
      </c>
      <c r="F140" s="99">
        <v>34213</v>
      </c>
      <c r="G140" s="3">
        <v>94.5</v>
      </c>
    </row>
    <row r="141" spans="1:7">
      <c r="A141" s="99">
        <v>21947</v>
      </c>
      <c r="B141" s="3">
        <v>5</v>
      </c>
      <c r="F141" s="99">
        <v>34243</v>
      </c>
      <c r="G141" s="3">
        <v>94.9</v>
      </c>
    </row>
    <row r="142" spans="1:7">
      <c r="A142" s="99">
        <v>21976</v>
      </c>
      <c r="B142" s="3">
        <v>5</v>
      </c>
      <c r="F142" s="99">
        <v>34274</v>
      </c>
      <c r="G142" s="3">
        <v>94.4</v>
      </c>
    </row>
    <row r="143" spans="1:7">
      <c r="A143" s="99">
        <v>22007</v>
      </c>
      <c r="B143" s="3">
        <v>5</v>
      </c>
      <c r="F143" s="99">
        <v>34304</v>
      </c>
      <c r="G143" s="3">
        <v>93.5</v>
      </c>
    </row>
    <row r="144" spans="1:7">
      <c r="A144" s="99">
        <v>22037</v>
      </c>
      <c r="B144" s="3">
        <v>5</v>
      </c>
      <c r="F144" s="99">
        <v>34335</v>
      </c>
      <c r="G144" s="3">
        <v>93.5</v>
      </c>
    </row>
    <row r="145" spans="1:7">
      <c r="A145" s="99">
        <v>22068</v>
      </c>
      <c r="B145" s="3">
        <v>5</v>
      </c>
      <c r="F145" s="99">
        <v>34366</v>
      </c>
      <c r="G145" s="3">
        <v>93.9</v>
      </c>
    </row>
    <row r="146" spans="1:7">
      <c r="A146" s="99">
        <v>22098</v>
      </c>
      <c r="B146" s="3">
        <v>5</v>
      </c>
      <c r="F146" s="99">
        <v>34394</v>
      </c>
      <c r="G146" s="3">
        <v>94</v>
      </c>
    </row>
    <row r="147" spans="1:7">
      <c r="A147" s="99">
        <v>22129</v>
      </c>
      <c r="B147" s="3">
        <v>4.8499999999999996</v>
      </c>
      <c r="F147" s="99">
        <v>34425</v>
      </c>
      <c r="G147" s="3">
        <v>94.7</v>
      </c>
    </row>
    <row r="148" spans="1:7">
      <c r="A148" s="99">
        <v>22160</v>
      </c>
      <c r="B148" s="3">
        <v>4.5</v>
      </c>
      <c r="F148" s="99">
        <v>34455</v>
      </c>
      <c r="G148" s="3">
        <v>95.5</v>
      </c>
    </row>
    <row r="149" spans="1:7">
      <c r="A149" s="99">
        <v>22190</v>
      </c>
      <c r="B149" s="3">
        <v>4.5</v>
      </c>
      <c r="F149" s="99">
        <v>34486</v>
      </c>
      <c r="G149" s="3">
        <v>96.3</v>
      </c>
    </row>
    <row r="150" spans="1:7">
      <c r="A150" s="99">
        <v>22221</v>
      </c>
      <c r="B150" s="3">
        <v>4.5</v>
      </c>
      <c r="F150" s="99">
        <v>34516</v>
      </c>
      <c r="G150" s="3">
        <v>97.2</v>
      </c>
    </row>
    <row r="151" spans="1:7">
      <c r="A151" s="99">
        <v>22251</v>
      </c>
      <c r="B151" s="3">
        <v>4.5</v>
      </c>
      <c r="F151" s="99">
        <v>34547</v>
      </c>
      <c r="G151" s="3">
        <v>97.6</v>
      </c>
    </row>
    <row r="152" spans="1:7">
      <c r="A152" s="99">
        <v>22282</v>
      </c>
      <c r="B152" s="3">
        <v>4.5</v>
      </c>
      <c r="F152" s="99">
        <v>34578</v>
      </c>
      <c r="G152" s="3">
        <v>97.2</v>
      </c>
    </row>
    <row r="153" spans="1:7">
      <c r="A153" s="99">
        <v>22313</v>
      </c>
      <c r="B153" s="3">
        <v>4.5</v>
      </c>
      <c r="F153" s="99">
        <v>34608</v>
      </c>
      <c r="G153" s="3">
        <v>97.9</v>
      </c>
    </row>
    <row r="154" spans="1:7">
      <c r="A154" s="99">
        <v>22341</v>
      </c>
      <c r="B154" s="3">
        <v>4.5</v>
      </c>
      <c r="F154" s="99">
        <v>34639</v>
      </c>
      <c r="G154" s="3">
        <v>98.5</v>
      </c>
    </row>
    <row r="155" spans="1:7">
      <c r="A155" s="99">
        <v>22372</v>
      </c>
      <c r="B155" s="3">
        <v>4.5</v>
      </c>
      <c r="F155" s="99">
        <v>34669</v>
      </c>
      <c r="G155" s="3">
        <v>98.4</v>
      </c>
    </row>
    <row r="156" spans="1:7">
      <c r="A156" s="99">
        <v>22402</v>
      </c>
      <c r="B156" s="3">
        <v>4.5</v>
      </c>
      <c r="F156" s="99">
        <v>34700</v>
      </c>
      <c r="G156" s="3">
        <v>98.7</v>
      </c>
    </row>
    <row r="157" spans="1:7">
      <c r="A157" s="99">
        <v>22433</v>
      </c>
      <c r="B157" s="3">
        <v>4.5</v>
      </c>
      <c r="F157" s="99">
        <v>34731</v>
      </c>
      <c r="G157" s="3">
        <v>99.4</v>
      </c>
    </row>
    <row r="158" spans="1:7">
      <c r="A158" s="99">
        <v>22463</v>
      </c>
      <c r="B158" s="3">
        <v>4.5</v>
      </c>
      <c r="F158" s="99">
        <v>34759</v>
      </c>
      <c r="G158" s="3">
        <v>99.9</v>
      </c>
    </row>
    <row r="159" spans="1:7">
      <c r="A159" s="99">
        <v>22494</v>
      </c>
      <c r="B159" s="3">
        <v>4.5</v>
      </c>
      <c r="F159" s="99">
        <v>34790</v>
      </c>
      <c r="G159" s="3">
        <v>100.9</v>
      </c>
    </row>
    <row r="160" spans="1:7">
      <c r="A160" s="99">
        <v>22525</v>
      </c>
      <c r="B160" s="3">
        <v>4.5</v>
      </c>
      <c r="F160" s="99">
        <v>34820</v>
      </c>
      <c r="G160" s="3">
        <v>101.8</v>
      </c>
    </row>
    <row r="161" spans="1:7">
      <c r="A161" s="99">
        <v>22555</v>
      </c>
      <c r="B161" s="3">
        <v>4.5</v>
      </c>
      <c r="F161" s="99">
        <v>34851</v>
      </c>
      <c r="G161" s="3">
        <v>101.4</v>
      </c>
    </row>
    <row r="162" spans="1:7">
      <c r="A162" s="99">
        <v>22586</v>
      </c>
      <c r="B162" s="3">
        <v>4.5</v>
      </c>
      <c r="F162" s="99">
        <v>34881</v>
      </c>
      <c r="G162" s="3">
        <v>101.1</v>
      </c>
    </row>
    <row r="163" spans="1:7">
      <c r="A163" s="99">
        <v>22616</v>
      </c>
      <c r="B163" s="3">
        <v>4.5</v>
      </c>
      <c r="F163" s="99">
        <v>34912</v>
      </c>
      <c r="G163" s="3">
        <v>100.8</v>
      </c>
    </row>
    <row r="164" spans="1:7">
      <c r="A164" s="99">
        <v>22647</v>
      </c>
      <c r="B164" s="3">
        <v>4.5</v>
      </c>
      <c r="F164" s="99">
        <v>34943</v>
      </c>
      <c r="G164" s="3">
        <v>100.8</v>
      </c>
    </row>
    <row r="165" spans="1:7">
      <c r="A165" s="99">
        <v>22678</v>
      </c>
      <c r="B165" s="3">
        <v>4.5</v>
      </c>
      <c r="F165" s="99">
        <v>34973</v>
      </c>
      <c r="G165" s="3">
        <v>100.4</v>
      </c>
    </row>
    <row r="166" spans="1:7">
      <c r="A166" s="99">
        <v>22706</v>
      </c>
      <c r="B166" s="3">
        <v>4.5</v>
      </c>
      <c r="F166" s="99">
        <v>35004</v>
      </c>
      <c r="G166" s="3">
        <v>100.6</v>
      </c>
    </row>
    <row r="167" spans="1:7">
      <c r="A167" s="99">
        <v>22737</v>
      </c>
      <c r="B167" s="3">
        <v>4.5</v>
      </c>
      <c r="F167" s="99">
        <v>35034</v>
      </c>
      <c r="G167" s="3">
        <v>101</v>
      </c>
    </row>
    <row r="168" spans="1:7">
      <c r="A168" s="99">
        <v>22767</v>
      </c>
      <c r="B168" s="3">
        <v>4.5</v>
      </c>
      <c r="F168" s="99">
        <v>35065</v>
      </c>
      <c r="G168" s="3">
        <v>101.2</v>
      </c>
    </row>
    <row r="169" spans="1:7">
      <c r="A169" s="99">
        <v>22798</v>
      </c>
      <c r="B169" s="3">
        <v>4.5</v>
      </c>
      <c r="F169" s="99">
        <v>35096</v>
      </c>
      <c r="G169" s="3">
        <v>101</v>
      </c>
    </row>
    <row r="170" spans="1:7">
      <c r="A170" s="99">
        <v>22828</v>
      </c>
      <c r="B170" s="3">
        <v>4.5</v>
      </c>
      <c r="F170" s="99">
        <v>35125</v>
      </c>
      <c r="G170" s="3">
        <v>101.6</v>
      </c>
    </row>
    <row r="171" spans="1:7">
      <c r="A171" s="99">
        <v>22859</v>
      </c>
      <c r="B171" s="3">
        <v>4.5</v>
      </c>
      <c r="F171" s="99">
        <v>35156</v>
      </c>
      <c r="G171" s="3">
        <v>102.5</v>
      </c>
    </row>
    <row r="172" spans="1:7">
      <c r="A172" s="99">
        <v>22890</v>
      </c>
      <c r="B172" s="3">
        <v>4.5</v>
      </c>
      <c r="F172" s="99">
        <v>35186</v>
      </c>
      <c r="G172" s="3">
        <v>101.8</v>
      </c>
    </row>
    <row r="173" spans="1:7">
      <c r="A173" s="99">
        <v>22920</v>
      </c>
      <c r="B173" s="3">
        <v>4.5</v>
      </c>
      <c r="F173" s="99">
        <v>35217</v>
      </c>
      <c r="G173" s="3">
        <v>100.7</v>
      </c>
    </row>
    <row r="174" spans="1:7">
      <c r="A174" s="99">
        <v>22951</v>
      </c>
      <c r="B174" s="3">
        <v>4.5</v>
      </c>
      <c r="F174" s="99">
        <v>35247</v>
      </c>
      <c r="G174" s="3">
        <v>100.6</v>
      </c>
    </row>
    <row r="175" spans="1:7">
      <c r="A175" s="99">
        <v>22981</v>
      </c>
      <c r="B175" s="3">
        <v>4.5</v>
      </c>
      <c r="F175" s="99">
        <v>35278</v>
      </c>
      <c r="G175" s="3">
        <v>100.7</v>
      </c>
    </row>
    <row r="176" spans="1:7">
      <c r="A176" s="99">
        <v>23012</v>
      </c>
      <c r="B176" s="3">
        <v>4.5</v>
      </c>
      <c r="F176" s="99">
        <v>35309</v>
      </c>
      <c r="G176" s="3">
        <v>101.8</v>
      </c>
    </row>
    <row r="177" spans="1:7">
      <c r="A177" s="99">
        <v>23043</v>
      </c>
      <c r="B177" s="3">
        <v>4.5</v>
      </c>
      <c r="F177" s="99">
        <v>35339</v>
      </c>
      <c r="G177" s="3">
        <v>102.4</v>
      </c>
    </row>
    <row r="178" spans="1:7">
      <c r="A178" s="99">
        <v>23071</v>
      </c>
      <c r="B178" s="3">
        <v>4.5</v>
      </c>
      <c r="F178" s="99">
        <v>35370</v>
      </c>
      <c r="G178" s="3">
        <v>102.2</v>
      </c>
    </row>
    <row r="179" spans="1:7">
      <c r="A179" s="99">
        <v>23102</v>
      </c>
      <c r="B179" s="3">
        <v>4.5</v>
      </c>
      <c r="F179" s="99">
        <v>35400</v>
      </c>
      <c r="G179" s="3">
        <v>102.5</v>
      </c>
    </row>
    <row r="180" spans="1:7">
      <c r="A180" s="99">
        <v>23132</v>
      </c>
      <c r="B180" s="3">
        <v>4.5</v>
      </c>
      <c r="F180" s="99">
        <v>35431</v>
      </c>
      <c r="G180" s="3">
        <v>102.2</v>
      </c>
    </row>
    <row r="181" spans="1:7">
      <c r="A181" s="99">
        <v>23163</v>
      </c>
      <c r="B181" s="3">
        <v>4.5</v>
      </c>
      <c r="F181" s="99">
        <v>35462</v>
      </c>
      <c r="G181" s="3">
        <v>101.2</v>
      </c>
    </row>
    <row r="182" spans="1:7">
      <c r="A182" s="99">
        <v>23193</v>
      </c>
      <c r="B182" s="3">
        <v>4.5</v>
      </c>
      <c r="F182" s="99">
        <v>35490</v>
      </c>
      <c r="G182" s="3">
        <v>100</v>
      </c>
    </row>
    <row r="183" spans="1:7">
      <c r="A183" s="99">
        <v>23224</v>
      </c>
      <c r="B183" s="3">
        <v>4.5</v>
      </c>
      <c r="F183" s="99">
        <v>35521</v>
      </c>
      <c r="G183" s="3">
        <v>98.8</v>
      </c>
    </row>
    <row r="184" spans="1:7">
      <c r="A184" s="99">
        <v>23255</v>
      </c>
      <c r="B184" s="3">
        <v>4.5</v>
      </c>
      <c r="F184" s="99">
        <v>35551</v>
      </c>
      <c r="G184" s="3">
        <v>98.8</v>
      </c>
    </row>
    <row r="185" spans="1:7">
      <c r="A185" s="99">
        <v>23285</v>
      </c>
      <c r="B185" s="3">
        <v>4.5</v>
      </c>
      <c r="F185" s="99">
        <v>35582</v>
      </c>
      <c r="G185" s="3">
        <v>98.8</v>
      </c>
    </row>
    <row r="186" spans="1:7">
      <c r="A186" s="99">
        <v>23316</v>
      </c>
      <c r="B186" s="3">
        <v>4.5</v>
      </c>
      <c r="F186" s="99">
        <v>35612</v>
      </c>
      <c r="G186" s="3">
        <v>98.5</v>
      </c>
    </row>
    <row r="187" spans="1:7">
      <c r="A187" s="99">
        <v>23346</v>
      </c>
      <c r="B187" s="3">
        <v>4.5</v>
      </c>
      <c r="F187" s="99">
        <v>35643</v>
      </c>
      <c r="G187" s="3">
        <v>98.4</v>
      </c>
    </row>
    <row r="188" spans="1:7">
      <c r="A188" s="99">
        <v>23377</v>
      </c>
      <c r="B188" s="3">
        <v>4.5</v>
      </c>
      <c r="F188" s="99">
        <v>35674</v>
      </c>
      <c r="G188" s="3">
        <v>98.4</v>
      </c>
    </row>
    <row r="189" spans="1:7">
      <c r="A189" s="99">
        <v>23408</v>
      </c>
      <c r="B189" s="3">
        <v>4.5</v>
      </c>
      <c r="F189" s="99">
        <v>35704</v>
      </c>
      <c r="G189" s="3">
        <v>98.6</v>
      </c>
    </row>
    <row r="190" spans="1:7">
      <c r="A190" s="99">
        <v>23437</v>
      </c>
      <c r="B190" s="3">
        <v>4.5</v>
      </c>
      <c r="F190" s="99">
        <v>35735</v>
      </c>
      <c r="G190" s="3">
        <v>98.1</v>
      </c>
    </row>
    <row r="191" spans="1:7">
      <c r="A191" s="99">
        <v>23468</v>
      </c>
      <c r="B191" s="3">
        <v>4.5</v>
      </c>
      <c r="F191" s="99">
        <v>35765</v>
      </c>
      <c r="G191" s="3">
        <v>97.2</v>
      </c>
    </row>
    <row r="192" spans="1:7">
      <c r="A192" s="99">
        <v>23498</v>
      </c>
      <c r="B192" s="3">
        <v>4.5</v>
      </c>
      <c r="F192" s="99">
        <v>35796</v>
      </c>
      <c r="G192" s="3">
        <v>95.9</v>
      </c>
    </row>
    <row r="193" spans="1:7">
      <c r="A193" s="99">
        <v>23529</v>
      </c>
      <c r="B193" s="3">
        <v>4.5</v>
      </c>
      <c r="F193" s="99">
        <v>35827</v>
      </c>
      <c r="G193" s="3">
        <v>95</v>
      </c>
    </row>
    <row r="194" spans="1:7">
      <c r="A194" s="99">
        <v>23559</v>
      </c>
      <c r="B194" s="3">
        <v>4.5</v>
      </c>
      <c r="F194" s="99">
        <v>35855</v>
      </c>
      <c r="G194" s="3">
        <v>94.1</v>
      </c>
    </row>
    <row r="195" spans="1:7">
      <c r="A195" s="99">
        <v>23590</v>
      </c>
      <c r="B195" s="3">
        <v>4.5</v>
      </c>
      <c r="F195" s="99">
        <v>35886</v>
      </c>
      <c r="G195" s="3">
        <v>93.9</v>
      </c>
    </row>
    <row r="196" spans="1:7">
      <c r="A196" s="99">
        <v>23621</v>
      </c>
      <c r="B196" s="3">
        <v>4.5</v>
      </c>
      <c r="F196" s="99">
        <v>35916</v>
      </c>
      <c r="G196" s="3">
        <v>93.7</v>
      </c>
    </row>
    <row r="197" spans="1:7">
      <c r="A197" s="99">
        <v>23651</v>
      </c>
      <c r="B197" s="3">
        <v>4.5</v>
      </c>
      <c r="F197" s="99">
        <v>35947</v>
      </c>
      <c r="G197" s="3">
        <v>93.1</v>
      </c>
    </row>
    <row r="198" spans="1:7">
      <c r="A198" s="99">
        <v>23682</v>
      </c>
      <c r="B198" s="3">
        <v>4.5</v>
      </c>
      <c r="F198" s="99">
        <v>35977</v>
      </c>
      <c r="G198" s="3">
        <v>92.3</v>
      </c>
    </row>
    <row r="199" spans="1:7">
      <c r="A199" s="99">
        <v>23712</v>
      </c>
      <c r="B199" s="3">
        <v>4.5</v>
      </c>
      <c r="F199" s="99">
        <v>36008</v>
      </c>
      <c r="G199" s="3">
        <v>92</v>
      </c>
    </row>
    <row r="200" spans="1:7">
      <c r="A200" s="99">
        <v>23743</v>
      </c>
      <c r="B200" s="3">
        <v>4.5</v>
      </c>
      <c r="F200" s="99">
        <v>36039</v>
      </c>
      <c r="G200" s="3">
        <v>92.2</v>
      </c>
    </row>
    <row r="201" spans="1:7">
      <c r="A201" s="99">
        <v>23774</v>
      </c>
      <c r="B201" s="3">
        <v>4.5</v>
      </c>
      <c r="F201" s="99">
        <v>36069</v>
      </c>
      <c r="G201" s="3">
        <v>92.3</v>
      </c>
    </row>
    <row r="202" spans="1:7">
      <c r="A202" s="99">
        <v>23802</v>
      </c>
      <c r="B202" s="3">
        <v>4.5</v>
      </c>
      <c r="F202" s="99">
        <v>36100</v>
      </c>
      <c r="G202" s="3">
        <v>91.8</v>
      </c>
    </row>
    <row r="203" spans="1:7">
      <c r="A203" s="99">
        <v>23833</v>
      </c>
      <c r="B203" s="3">
        <v>4.5</v>
      </c>
      <c r="F203" s="99">
        <v>36130</v>
      </c>
      <c r="G203" s="3">
        <v>91</v>
      </c>
    </row>
    <row r="204" spans="1:7">
      <c r="A204" s="99">
        <v>23863</v>
      </c>
      <c r="B204" s="3">
        <v>4.5</v>
      </c>
      <c r="F204" s="99">
        <v>36161</v>
      </c>
      <c r="G204" s="3">
        <v>91.3</v>
      </c>
    </row>
    <row r="205" spans="1:7">
      <c r="A205" s="99">
        <v>23894</v>
      </c>
      <c r="B205" s="3">
        <v>4.5</v>
      </c>
      <c r="F205" s="99">
        <v>36192</v>
      </c>
      <c r="G205" s="3">
        <v>91.2</v>
      </c>
    </row>
    <row r="206" spans="1:7">
      <c r="A206" s="99">
        <v>23924</v>
      </c>
      <c r="B206" s="3">
        <v>4.5</v>
      </c>
      <c r="F206" s="99">
        <v>36220</v>
      </c>
      <c r="G206" s="3">
        <v>91.5</v>
      </c>
    </row>
    <row r="207" spans="1:7">
      <c r="A207" s="99">
        <v>23955</v>
      </c>
      <c r="B207" s="3">
        <v>4.5</v>
      </c>
      <c r="F207" s="99">
        <v>36251</v>
      </c>
      <c r="G207" s="3">
        <v>92.4</v>
      </c>
    </row>
    <row r="208" spans="1:7">
      <c r="A208" s="99">
        <v>23986</v>
      </c>
      <c r="B208" s="3">
        <v>4.5</v>
      </c>
      <c r="F208" s="99">
        <v>36281</v>
      </c>
      <c r="G208" s="3">
        <v>93.1</v>
      </c>
    </row>
    <row r="209" spans="1:7">
      <c r="A209" s="99">
        <v>24016</v>
      </c>
      <c r="B209" s="3">
        <v>4.5</v>
      </c>
      <c r="F209" s="99">
        <v>36312</v>
      </c>
      <c r="G209" s="3">
        <v>92.9</v>
      </c>
    </row>
    <row r="210" spans="1:7">
      <c r="A210" s="99">
        <v>24047</v>
      </c>
      <c r="B210" s="3">
        <v>4.5</v>
      </c>
      <c r="F210" s="99">
        <v>36342</v>
      </c>
      <c r="G210" s="3">
        <v>93.8</v>
      </c>
    </row>
    <row r="211" spans="1:7">
      <c r="A211" s="99">
        <v>24077</v>
      </c>
      <c r="B211" s="3">
        <v>4.92</v>
      </c>
      <c r="F211" s="99">
        <v>36373</v>
      </c>
      <c r="G211" s="3">
        <v>94.8</v>
      </c>
    </row>
    <row r="212" spans="1:7">
      <c r="A212" s="99">
        <v>24108</v>
      </c>
      <c r="B212" s="3">
        <v>5</v>
      </c>
      <c r="F212" s="99">
        <v>36404</v>
      </c>
      <c r="G212" s="3">
        <v>95.8</v>
      </c>
    </row>
    <row r="213" spans="1:7">
      <c r="A213" s="99">
        <v>24139</v>
      </c>
      <c r="B213" s="3">
        <v>5</v>
      </c>
      <c r="F213" s="99">
        <v>36434</v>
      </c>
      <c r="G213" s="3">
        <v>96</v>
      </c>
    </row>
    <row r="214" spans="1:7">
      <c r="A214" s="99">
        <v>24167</v>
      </c>
      <c r="B214" s="3">
        <v>5.35</v>
      </c>
      <c r="F214" s="99">
        <v>36465</v>
      </c>
      <c r="G214" s="3">
        <v>96.7</v>
      </c>
    </row>
    <row r="215" spans="1:7">
      <c r="A215" s="99">
        <v>24198</v>
      </c>
      <c r="B215" s="3">
        <v>5.5</v>
      </c>
      <c r="F215" s="99">
        <v>36495</v>
      </c>
      <c r="G215" s="3">
        <v>97.4</v>
      </c>
    </row>
    <row r="216" spans="1:7">
      <c r="A216" s="99">
        <v>24228</v>
      </c>
      <c r="B216" s="3">
        <v>5.5</v>
      </c>
      <c r="F216" s="99">
        <v>36526</v>
      </c>
      <c r="G216" s="3">
        <v>97.8</v>
      </c>
    </row>
    <row r="217" spans="1:7">
      <c r="A217" s="99">
        <v>24259</v>
      </c>
      <c r="B217" s="3">
        <v>5.52</v>
      </c>
      <c r="F217" s="99">
        <v>36557</v>
      </c>
      <c r="G217" s="3">
        <v>99.7</v>
      </c>
    </row>
    <row r="218" spans="1:7">
      <c r="A218" s="99">
        <v>24289</v>
      </c>
      <c r="B218" s="3">
        <v>5.75</v>
      </c>
      <c r="F218" s="99">
        <v>36586</v>
      </c>
      <c r="G218" s="3">
        <v>99.9</v>
      </c>
    </row>
    <row r="219" spans="1:7">
      <c r="A219" s="99">
        <v>24320</v>
      </c>
      <c r="B219" s="3">
        <v>5.88</v>
      </c>
      <c r="F219" s="99">
        <v>36617</v>
      </c>
      <c r="G219" s="3">
        <v>98.5</v>
      </c>
    </row>
    <row r="220" spans="1:7">
      <c r="A220" s="99">
        <v>24351</v>
      </c>
      <c r="B220" s="3">
        <v>6</v>
      </c>
      <c r="F220" s="99">
        <v>36647</v>
      </c>
      <c r="G220" s="3">
        <v>98.8</v>
      </c>
    </row>
    <row r="221" spans="1:7">
      <c r="A221" s="99">
        <v>24381</v>
      </c>
      <c r="B221" s="3">
        <v>6</v>
      </c>
      <c r="F221" s="99">
        <v>36678</v>
      </c>
      <c r="G221" s="3">
        <v>100.2</v>
      </c>
    </row>
    <row r="222" spans="1:7">
      <c r="A222" s="99">
        <v>24412</v>
      </c>
      <c r="B222" s="3">
        <v>6</v>
      </c>
      <c r="F222" s="99">
        <v>36708</v>
      </c>
      <c r="G222" s="3">
        <v>100.2</v>
      </c>
    </row>
    <row r="223" spans="1:7">
      <c r="A223" s="99">
        <v>24442</v>
      </c>
      <c r="B223" s="3">
        <v>6</v>
      </c>
      <c r="F223" s="99">
        <v>36739</v>
      </c>
      <c r="G223" s="3">
        <v>100.4</v>
      </c>
    </row>
    <row r="224" spans="1:7">
      <c r="A224" s="99">
        <v>24473</v>
      </c>
      <c r="B224" s="3">
        <v>5.96</v>
      </c>
      <c r="F224" s="99">
        <v>36770</v>
      </c>
      <c r="G224" s="3">
        <v>101.6</v>
      </c>
    </row>
    <row r="225" spans="1:7">
      <c r="A225" s="99">
        <v>24504</v>
      </c>
      <c r="B225" s="3">
        <v>5.75</v>
      </c>
      <c r="F225" s="99">
        <v>36800</v>
      </c>
      <c r="G225" s="3">
        <v>101.2</v>
      </c>
    </row>
    <row r="226" spans="1:7">
      <c r="A226" s="99">
        <v>24532</v>
      </c>
      <c r="B226" s="3">
        <v>5.71</v>
      </c>
      <c r="F226" s="99">
        <v>36831</v>
      </c>
      <c r="G226" s="3">
        <v>101.2</v>
      </c>
    </row>
    <row r="227" spans="1:7">
      <c r="A227" s="99">
        <v>24563</v>
      </c>
      <c r="B227" s="3">
        <v>5.5</v>
      </c>
      <c r="F227" s="99">
        <v>36861</v>
      </c>
      <c r="G227" s="3">
        <v>100.5</v>
      </c>
    </row>
    <row r="228" spans="1:7">
      <c r="A228" s="99">
        <v>24593</v>
      </c>
      <c r="B228" s="3">
        <v>5.5</v>
      </c>
      <c r="F228" s="99">
        <v>36892</v>
      </c>
      <c r="G228" s="3">
        <v>100.5</v>
      </c>
    </row>
    <row r="229" spans="1:7">
      <c r="A229" s="99">
        <v>24624</v>
      </c>
      <c r="B229" s="3">
        <v>5.5</v>
      </c>
      <c r="F229" s="99">
        <v>36923</v>
      </c>
      <c r="G229" s="3">
        <v>99.9</v>
      </c>
    </row>
    <row r="230" spans="1:7">
      <c r="A230" s="99">
        <v>24654</v>
      </c>
      <c r="B230" s="3">
        <v>5.5</v>
      </c>
      <c r="F230" s="99">
        <v>36951</v>
      </c>
      <c r="G230" s="3">
        <v>98.3</v>
      </c>
    </row>
    <row r="231" spans="1:7">
      <c r="A231" s="99">
        <v>24685</v>
      </c>
      <c r="B231" s="3">
        <v>5.5</v>
      </c>
      <c r="F231" s="99">
        <v>36982</v>
      </c>
      <c r="G231" s="3">
        <v>97.8</v>
      </c>
    </row>
    <row r="232" spans="1:7">
      <c r="A232" s="99">
        <v>24716</v>
      </c>
      <c r="B232" s="3">
        <v>5.5</v>
      </c>
      <c r="F232" s="99">
        <v>37012</v>
      </c>
      <c r="G232" s="3">
        <v>98</v>
      </c>
    </row>
    <row r="233" spans="1:7">
      <c r="A233" s="99">
        <v>24746</v>
      </c>
      <c r="B233" s="3">
        <v>5.5</v>
      </c>
      <c r="F233" s="99">
        <v>37043</v>
      </c>
      <c r="G233" s="3">
        <v>97.6</v>
      </c>
    </row>
    <row r="234" spans="1:7">
      <c r="A234" s="99">
        <v>24777</v>
      </c>
      <c r="B234" s="3">
        <v>5.68</v>
      </c>
      <c r="F234" s="99">
        <v>37073</v>
      </c>
      <c r="G234" s="3">
        <v>96.1</v>
      </c>
    </row>
    <row r="235" spans="1:7">
      <c r="A235" s="99">
        <v>24807</v>
      </c>
      <c r="B235" s="3">
        <v>6</v>
      </c>
      <c r="F235" s="99">
        <v>37104</v>
      </c>
      <c r="G235" s="3">
        <v>96</v>
      </c>
    </row>
    <row r="236" spans="1:7">
      <c r="A236" s="99">
        <v>24838</v>
      </c>
      <c r="B236" s="3">
        <v>6</v>
      </c>
      <c r="F236" s="99">
        <v>37135</v>
      </c>
      <c r="G236" s="3">
        <v>95.9</v>
      </c>
    </row>
    <row r="237" spans="1:7">
      <c r="A237" s="99">
        <v>24869</v>
      </c>
      <c r="B237" s="3">
        <v>6</v>
      </c>
      <c r="F237" s="99">
        <v>37165</v>
      </c>
      <c r="G237" s="3">
        <v>93.7</v>
      </c>
    </row>
    <row r="238" spans="1:7">
      <c r="A238" s="99">
        <v>24898</v>
      </c>
      <c r="B238" s="3">
        <v>6</v>
      </c>
      <c r="F238" s="99">
        <v>37196</v>
      </c>
      <c r="G238" s="3">
        <v>92.3</v>
      </c>
    </row>
    <row r="239" spans="1:7">
      <c r="A239" s="99">
        <v>24929</v>
      </c>
      <c r="B239" s="3">
        <v>6.2</v>
      </c>
      <c r="F239" s="99">
        <v>37226</v>
      </c>
      <c r="G239" s="3">
        <v>91.4</v>
      </c>
    </row>
    <row r="240" spans="1:7">
      <c r="A240" s="99">
        <v>24959</v>
      </c>
      <c r="B240" s="3">
        <v>6.5</v>
      </c>
      <c r="F240" s="99">
        <v>37257</v>
      </c>
      <c r="G240" s="3">
        <v>91.6</v>
      </c>
    </row>
    <row r="241" spans="1:7">
      <c r="A241" s="99">
        <v>24990</v>
      </c>
      <c r="B241" s="3">
        <v>6.5</v>
      </c>
      <c r="F241" s="99">
        <v>37288</v>
      </c>
      <c r="G241" s="3">
        <v>91.6</v>
      </c>
    </row>
    <row r="242" spans="1:7">
      <c r="A242" s="99">
        <v>25020</v>
      </c>
      <c r="B242" s="3">
        <v>6.5</v>
      </c>
      <c r="F242" s="99">
        <v>37316</v>
      </c>
      <c r="G242" s="3">
        <v>92.8</v>
      </c>
    </row>
    <row r="243" spans="1:7">
      <c r="A243" s="99">
        <v>25051</v>
      </c>
      <c r="B243" s="3">
        <v>6.5</v>
      </c>
      <c r="F243" s="99">
        <v>37347</v>
      </c>
      <c r="G243" s="3">
        <v>94.3</v>
      </c>
    </row>
    <row r="244" spans="1:7">
      <c r="A244" s="99">
        <v>25082</v>
      </c>
      <c r="B244" s="3">
        <v>6.45</v>
      </c>
      <c r="F244" s="99">
        <v>37377</v>
      </c>
      <c r="G244" s="3">
        <v>94.4</v>
      </c>
    </row>
    <row r="245" spans="1:7">
      <c r="A245" s="99">
        <v>25112</v>
      </c>
      <c r="B245" s="3">
        <v>6.25</v>
      </c>
      <c r="F245" s="99">
        <v>37408</v>
      </c>
      <c r="G245" s="3">
        <v>94.1</v>
      </c>
    </row>
    <row r="246" spans="1:7">
      <c r="A246" s="99">
        <v>25143</v>
      </c>
      <c r="B246" s="3">
        <v>6.25</v>
      </c>
      <c r="F246" s="99">
        <v>37438</v>
      </c>
      <c r="G246" s="3">
        <v>94.5</v>
      </c>
    </row>
    <row r="247" spans="1:7">
      <c r="A247" s="99">
        <v>25173</v>
      </c>
      <c r="B247" s="3">
        <v>6.6</v>
      </c>
      <c r="F247" s="99">
        <v>37469</v>
      </c>
      <c r="G247" s="3">
        <v>94.8</v>
      </c>
    </row>
    <row r="248" spans="1:7">
      <c r="A248" s="99">
        <v>25204</v>
      </c>
      <c r="B248" s="3">
        <v>6.95</v>
      </c>
      <c r="F248" s="99">
        <v>37500</v>
      </c>
      <c r="G248" s="3">
        <v>95.5</v>
      </c>
    </row>
    <row r="249" spans="1:7">
      <c r="A249" s="99">
        <v>25235</v>
      </c>
      <c r="B249" s="3">
        <v>7</v>
      </c>
      <c r="F249" s="99">
        <v>37530</v>
      </c>
      <c r="G249" s="3">
        <v>95.5</v>
      </c>
    </row>
    <row r="250" spans="1:7">
      <c r="A250" s="99">
        <v>25263</v>
      </c>
      <c r="B250" s="3">
        <v>7.24</v>
      </c>
      <c r="F250" s="99">
        <v>37561</v>
      </c>
      <c r="G250" s="3">
        <v>94.6</v>
      </c>
    </row>
    <row r="251" spans="1:7">
      <c r="A251" s="99">
        <v>25294</v>
      </c>
      <c r="B251" s="3">
        <v>7.5</v>
      </c>
      <c r="F251" s="99">
        <v>37591</v>
      </c>
      <c r="G251" s="3">
        <v>95.2</v>
      </c>
    </row>
    <row r="252" spans="1:7">
      <c r="A252" s="99">
        <v>25324</v>
      </c>
      <c r="B252" s="3">
        <v>7.5</v>
      </c>
      <c r="F252" s="99">
        <v>37622</v>
      </c>
      <c r="G252" s="3">
        <v>96.9</v>
      </c>
    </row>
    <row r="253" spans="1:7">
      <c r="A253" s="99">
        <v>25355</v>
      </c>
      <c r="B253" s="3">
        <v>8.23</v>
      </c>
      <c r="F253" s="99">
        <v>37653</v>
      </c>
      <c r="G253" s="3">
        <v>98.5</v>
      </c>
    </row>
    <row r="254" spans="1:7">
      <c r="A254" s="99">
        <v>25385</v>
      </c>
      <c r="B254" s="3">
        <v>8.5</v>
      </c>
      <c r="F254" s="99">
        <v>37681</v>
      </c>
      <c r="G254" s="3">
        <v>99.1</v>
      </c>
    </row>
    <row r="255" spans="1:7">
      <c r="A255" s="99">
        <v>25416</v>
      </c>
      <c r="B255" s="3">
        <v>8.5</v>
      </c>
      <c r="F255" s="99">
        <v>37712</v>
      </c>
      <c r="G255" s="3">
        <v>96</v>
      </c>
    </row>
    <row r="256" spans="1:7">
      <c r="A256" s="99">
        <v>25447</v>
      </c>
      <c r="B256" s="3">
        <v>8.5</v>
      </c>
      <c r="F256" s="99">
        <v>37742</v>
      </c>
      <c r="G256" s="3">
        <v>95.3</v>
      </c>
    </row>
    <row r="257" spans="1:7">
      <c r="A257" s="99">
        <v>25477</v>
      </c>
      <c r="B257" s="3">
        <v>8.5</v>
      </c>
      <c r="F257" s="99">
        <v>37773</v>
      </c>
      <c r="G257" s="3">
        <v>96.2</v>
      </c>
    </row>
    <row r="258" spans="1:7">
      <c r="A258" s="99">
        <v>25508</v>
      </c>
      <c r="B258" s="3">
        <v>8.5</v>
      </c>
      <c r="F258" s="99">
        <v>37803</v>
      </c>
      <c r="G258" s="3">
        <v>96.7</v>
      </c>
    </row>
    <row r="259" spans="1:7">
      <c r="A259" s="99">
        <v>25538</v>
      </c>
      <c r="B259" s="3">
        <v>8.5</v>
      </c>
      <c r="F259" s="99">
        <v>37834</v>
      </c>
      <c r="G259" s="3">
        <v>96.7</v>
      </c>
    </row>
    <row r="260" spans="1:7">
      <c r="A260" s="99">
        <v>25569</v>
      </c>
      <c r="B260" s="3">
        <v>8.5</v>
      </c>
      <c r="F260" s="99">
        <v>37865</v>
      </c>
      <c r="G260" s="3">
        <v>96.2</v>
      </c>
    </row>
    <row r="261" spans="1:7">
      <c r="A261" s="99">
        <v>25600</v>
      </c>
      <c r="B261" s="3">
        <v>8.5</v>
      </c>
      <c r="F261" s="99">
        <v>37895</v>
      </c>
      <c r="G261" s="3">
        <v>96.3</v>
      </c>
    </row>
    <row r="262" spans="1:7">
      <c r="A262" s="99">
        <v>25628</v>
      </c>
      <c r="B262" s="3">
        <v>8.39</v>
      </c>
      <c r="F262" s="99">
        <v>37926</v>
      </c>
      <c r="G262" s="3">
        <v>96.8</v>
      </c>
    </row>
    <row r="263" spans="1:7">
      <c r="A263" s="99">
        <v>25659</v>
      </c>
      <c r="B263" s="3">
        <v>8</v>
      </c>
      <c r="F263" s="99">
        <v>37956</v>
      </c>
      <c r="G263" s="3">
        <v>97.5</v>
      </c>
    </row>
    <row r="264" spans="1:7">
      <c r="A264" s="99">
        <v>25689</v>
      </c>
      <c r="B264" s="3">
        <v>8</v>
      </c>
      <c r="F264" s="99">
        <v>37987</v>
      </c>
      <c r="G264" s="3">
        <v>99</v>
      </c>
    </row>
    <row r="265" spans="1:7">
      <c r="A265" s="99">
        <v>25720</v>
      </c>
      <c r="B265" s="3">
        <v>8</v>
      </c>
      <c r="F265" s="99">
        <v>38018</v>
      </c>
      <c r="G265" s="3">
        <v>99.4</v>
      </c>
    </row>
    <row r="266" spans="1:7">
      <c r="A266" s="99">
        <v>25750</v>
      </c>
      <c r="B266" s="3">
        <v>8</v>
      </c>
      <c r="F266" s="99">
        <v>38047</v>
      </c>
      <c r="G266" s="3">
        <v>100.2</v>
      </c>
    </row>
    <row r="267" spans="1:7">
      <c r="A267" s="99">
        <v>25781</v>
      </c>
      <c r="B267" s="3">
        <v>8</v>
      </c>
      <c r="F267" s="99">
        <v>38078</v>
      </c>
      <c r="G267" s="3">
        <v>100.4</v>
      </c>
    </row>
    <row r="268" spans="1:7">
      <c r="A268" s="99">
        <v>25812</v>
      </c>
      <c r="B268" s="3">
        <v>7.83</v>
      </c>
      <c r="F268" s="99">
        <v>38108</v>
      </c>
      <c r="G268" s="3">
        <v>101.9</v>
      </c>
    </row>
    <row r="269" spans="1:7">
      <c r="A269" s="99">
        <v>25842</v>
      </c>
      <c r="B269" s="3">
        <v>7.5</v>
      </c>
      <c r="F269" s="99">
        <v>38139</v>
      </c>
      <c r="G269" s="3">
        <v>101.7</v>
      </c>
    </row>
    <row r="270" spans="1:7">
      <c r="A270" s="99">
        <v>25873</v>
      </c>
      <c r="B270" s="3">
        <v>7.28</v>
      </c>
      <c r="F270" s="99">
        <v>38169</v>
      </c>
      <c r="G270" s="3">
        <v>102.1</v>
      </c>
    </row>
    <row r="271" spans="1:7">
      <c r="A271" s="99">
        <v>25903</v>
      </c>
      <c r="B271" s="3">
        <v>6.92</v>
      </c>
      <c r="F271" s="99">
        <v>38200</v>
      </c>
      <c r="G271" s="3">
        <v>103.6</v>
      </c>
    </row>
    <row r="272" spans="1:7">
      <c r="A272" s="99">
        <v>25934</v>
      </c>
      <c r="B272" s="3">
        <v>6.29</v>
      </c>
      <c r="F272" s="99">
        <v>38231</v>
      </c>
      <c r="G272" s="3">
        <v>104.1</v>
      </c>
    </row>
    <row r="273" spans="1:7">
      <c r="A273" s="99">
        <v>25965</v>
      </c>
      <c r="B273" s="3">
        <v>5.88</v>
      </c>
      <c r="F273" s="99">
        <v>38261</v>
      </c>
      <c r="G273" s="3">
        <v>105.8</v>
      </c>
    </row>
    <row r="274" spans="1:7">
      <c r="A274" s="99">
        <v>25993</v>
      </c>
      <c r="B274" s="3">
        <v>5.44</v>
      </c>
      <c r="F274" s="99">
        <v>38292</v>
      </c>
      <c r="G274" s="3">
        <v>105.5</v>
      </c>
    </row>
    <row r="275" spans="1:7">
      <c r="A275" s="99">
        <v>26024</v>
      </c>
      <c r="B275" s="3">
        <v>5.28</v>
      </c>
      <c r="F275" s="99">
        <v>38322</v>
      </c>
      <c r="G275" s="3">
        <v>104</v>
      </c>
    </row>
    <row r="276" spans="1:7">
      <c r="A276" s="99">
        <v>26054</v>
      </c>
      <c r="B276" s="3">
        <v>5.46</v>
      </c>
      <c r="F276" s="99">
        <v>38353</v>
      </c>
      <c r="G276" s="3">
        <v>104.6</v>
      </c>
    </row>
    <row r="277" spans="1:7">
      <c r="A277" s="99">
        <v>26085</v>
      </c>
      <c r="B277" s="3">
        <v>5.5</v>
      </c>
      <c r="F277" s="99">
        <v>38384</v>
      </c>
      <c r="G277" s="3">
        <v>105.5</v>
      </c>
    </row>
    <row r="278" spans="1:7">
      <c r="A278" s="99">
        <v>26115</v>
      </c>
      <c r="B278" s="3">
        <v>5.91</v>
      </c>
      <c r="F278" s="99">
        <v>38412</v>
      </c>
      <c r="G278" s="3">
        <v>107.8</v>
      </c>
    </row>
    <row r="279" spans="1:7">
      <c r="A279" s="99">
        <v>26146</v>
      </c>
      <c r="B279" s="3">
        <v>6</v>
      </c>
      <c r="F279" s="99">
        <v>38443</v>
      </c>
      <c r="G279" s="3">
        <v>108.8</v>
      </c>
    </row>
    <row r="280" spans="1:7">
      <c r="A280" s="99">
        <v>26177</v>
      </c>
      <c r="B280" s="3">
        <v>6</v>
      </c>
      <c r="F280" s="99">
        <v>38473</v>
      </c>
      <c r="G280" s="3">
        <v>107.9</v>
      </c>
    </row>
    <row r="281" spans="1:7">
      <c r="A281" s="99">
        <v>26207</v>
      </c>
      <c r="B281" s="3">
        <v>5.9</v>
      </c>
      <c r="F281" s="99">
        <v>38504</v>
      </c>
      <c r="G281" s="3">
        <v>109.2</v>
      </c>
    </row>
    <row r="282" spans="1:7">
      <c r="A282" s="99">
        <v>26238</v>
      </c>
      <c r="B282" s="3">
        <v>5.53</v>
      </c>
      <c r="F282" s="99">
        <v>38534</v>
      </c>
      <c r="G282" s="3">
        <v>110.5</v>
      </c>
    </row>
    <row r="283" spans="1:7">
      <c r="A283" s="99">
        <v>26268</v>
      </c>
      <c r="B283" s="3">
        <v>5.49</v>
      </c>
      <c r="F283" s="99">
        <v>38565</v>
      </c>
      <c r="G283" s="3">
        <v>112.1</v>
      </c>
    </row>
    <row r="284" spans="1:7">
      <c r="A284" s="99">
        <v>26299</v>
      </c>
      <c r="B284" s="3">
        <v>5.18</v>
      </c>
      <c r="F284" s="99">
        <v>38596</v>
      </c>
      <c r="G284" s="3">
        <v>114.4</v>
      </c>
    </row>
    <row r="285" spans="1:7">
      <c r="A285" s="99">
        <v>26330</v>
      </c>
      <c r="B285" s="3">
        <v>4.75</v>
      </c>
      <c r="F285" s="99">
        <v>38626</v>
      </c>
      <c r="G285" s="3">
        <v>114.5</v>
      </c>
    </row>
    <row r="286" spans="1:7">
      <c r="A286" s="99">
        <v>26359</v>
      </c>
      <c r="B286" s="3">
        <v>4.75</v>
      </c>
      <c r="F286" s="99">
        <v>38657</v>
      </c>
      <c r="G286" s="3">
        <v>112.3</v>
      </c>
    </row>
    <row r="287" spans="1:7">
      <c r="A287" s="99">
        <v>26390</v>
      </c>
      <c r="B287" s="3">
        <v>4.97</v>
      </c>
      <c r="F287" s="99">
        <v>38687</v>
      </c>
      <c r="G287" s="3">
        <v>112.3</v>
      </c>
    </row>
    <row r="288" spans="1:7">
      <c r="A288" s="99">
        <v>26420</v>
      </c>
      <c r="B288" s="3">
        <v>5</v>
      </c>
      <c r="F288" s="99">
        <v>38718</v>
      </c>
      <c r="G288" s="3">
        <v>113.7</v>
      </c>
    </row>
    <row r="289" spans="1:7">
      <c r="A289" s="99">
        <v>26451</v>
      </c>
      <c r="B289" s="3">
        <v>5.04</v>
      </c>
      <c r="F289" s="99">
        <v>38749</v>
      </c>
      <c r="G289" s="3">
        <v>112.8</v>
      </c>
    </row>
    <row r="290" spans="1:7">
      <c r="A290" s="99">
        <v>26481</v>
      </c>
      <c r="B290" s="3">
        <v>5.25</v>
      </c>
      <c r="F290" s="99">
        <v>38777</v>
      </c>
      <c r="G290" s="3">
        <v>112.7</v>
      </c>
    </row>
    <row r="291" spans="1:7">
      <c r="A291" s="99">
        <v>26512</v>
      </c>
      <c r="B291" s="3">
        <v>5.27</v>
      </c>
      <c r="F291" s="99">
        <v>38808</v>
      </c>
      <c r="G291" s="3">
        <v>115.1</v>
      </c>
    </row>
    <row r="292" spans="1:7">
      <c r="A292" s="99">
        <v>26543</v>
      </c>
      <c r="B292" s="3">
        <v>5.5</v>
      </c>
      <c r="F292" s="99">
        <v>38838</v>
      </c>
      <c r="G292" s="3">
        <v>117.2</v>
      </c>
    </row>
    <row r="293" spans="1:7">
      <c r="A293" s="99">
        <v>26573</v>
      </c>
      <c r="B293" s="3">
        <v>5.73</v>
      </c>
      <c r="F293" s="99">
        <v>38869</v>
      </c>
      <c r="G293" s="3">
        <v>117.3</v>
      </c>
    </row>
    <row r="294" spans="1:7">
      <c r="A294" s="99">
        <v>26604</v>
      </c>
      <c r="B294" s="3">
        <v>5.75</v>
      </c>
      <c r="F294" s="99">
        <v>38899</v>
      </c>
      <c r="G294" s="3">
        <v>118.2</v>
      </c>
    </row>
    <row r="295" spans="1:7">
      <c r="A295" s="99">
        <v>26634</v>
      </c>
      <c r="B295" s="3">
        <v>5.79</v>
      </c>
      <c r="F295" s="99">
        <v>38930</v>
      </c>
      <c r="G295" s="3">
        <v>118.8</v>
      </c>
    </row>
    <row r="296" spans="1:7">
      <c r="A296" s="99">
        <v>26665</v>
      </c>
      <c r="B296" s="3">
        <v>6</v>
      </c>
      <c r="F296" s="99">
        <v>38961</v>
      </c>
      <c r="G296" s="3">
        <v>116.2</v>
      </c>
    </row>
    <row r="297" spans="1:7">
      <c r="A297" s="99">
        <v>26696</v>
      </c>
      <c r="B297" s="3">
        <v>6.02</v>
      </c>
      <c r="F297" s="99">
        <v>38991</v>
      </c>
      <c r="G297" s="3">
        <v>113.3</v>
      </c>
    </row>
    <row r="298" spans="1:7">
      <c r="A298" s="99">
        <v>26724</v>
      </c>
      <c r="B298" s="3">
        <v>6.3</v>
      </c>
      <c r="F298" s="99">
        <v>39022</v>
      </c>
      <c r="G298" s="3">
        <v>113.8</v>
      </c>
    </row>
    <row r="299" spans="1:7">
      <c r="A299" s="99">
        <v>26755</v>
      </c>
      <c r="B299" s="3">
        <v>6.61</v>
      </c>
      <c r="F299" s="99">
        <v>39052</v>
      </c>
      <c r="G299" s="3">
        <v>115.1</v>
      </c>
    </row>
    <row r="300" spans="1:7">
      <c r="A300" s="99">
        <v>26785</v>
      </c>
      <c r="B300" s="3">
        <v>7.01</v>
      </c>
      <c r="F300" s="99">
        <v>39083</v>
      </c>
      <c r="G300" s="3">
        <v>113.7</v>
      </c>
    </row>
    <row r="301" spans="1:7">
      <c r="A301" s="99">
        <v>26816</v>
      </c>
      <c r="B301" s="3">
        <v>7.49</v>
      </c>
      <c r="F301" s="99">
        <v>39114</v>
      </c>
      <c r="G301" s="3">
        <v>114.1</v>
      </c>
    </row>
    <row r="302" spans="1:7">
      <c r="A302" s="99">
        <v>26846</v>
      </c>
      <c r="B302" s="3">
        <v>8.3000000000000007</v>
      </c>
      <c r="F302" s="99">
        <v>39142</v>
      </c>
      <c r="G302" s="3">
        <v>115.9</v>
      </c>
    </row>
    <row r="303" spans="1:7">
      <c r="A303" s="99">
        <v>26877</v>
      </c>
      <c r="B303" s="3">
        <v>9.23</v>
      </c>
      <c r="F303" s="99">
        <v>39173</v>
      </c>
      <c r="G303" s="3">
        <v>117.5</v>
      </c>
    </row>
    <row r="304" spans="1:7">
      <c r="A304" s="99">
        <v>26908</v>
      </c>
      <c r="B304" s="3">
        <v>9.86</v>
      </c>
      <c r="F304" s="99">
        <v>39203</v>
      </c>
      <c r="G304" s="3">
        <v>118.6</v>
      </c>
    </row>
    <row r="305" spans="1:7">
      <c r="A305" s="99">
        <v>26938</v>
      </c>
      <c r="B305" s="3">
        <v>9.94</v>
      </c>
      <c r="F305" s="99">
        <v>39234</v>
      </c>
      <c r="G305" s="3">
        <v>120</v>
      </c>
    </row>
    <row r="306" spans="1:7">
      <c r="A306" s="99">
        <v>26969</v>
      </c>
      <c r="B306" s="3">
        <v>9.75</v>
      </c>
      <c r="F306" s="99">
        <v>39264</v>
      </c>
      <c r="G306" s="3">
        <v>121.5</v>
      </c>
    </row>
    <row r="307" spans="1:7">
      <c r="A307" s="99">
        <v>26999</v>
      </c>
      <c r="B307" s="3">
        <v>9.75</v>
      </c>
      <c r="F307" s="99">
        <v>39295</v>
      </c>
      <c r="G307" s="3">
        <v>121.1</v>
      </c>
    </row>
    <row r="308" spans="1:7">
      <c r="A308" s="99">
        <v>27030</v>
      </c>
      <c r="B308" s="3">
        <v>9.73</v>
      </c>
      <c r="F308" s="99">
        <v>39326</v>
      </c>
      <c r="G308" s="3">
        <v>121.8</v>
      </c>
    </row>
    <row r="309" spans="1:7">
      <c r="A309" s="99">
        <v>27061</v>
      </c>
      <c r="B309" s="3">
        <v>9.2100000000000009</v>
      </c>
      <c r="F309" s="99">
        <v>39356</v>
      </c>
      <c r="G309" s="3">
        <v>123.6</v>
      </c>
    </row>
    <row r="310" spans="1:7">
      <c r="A310" s="99">
        <v>27089</v>
      </c>
      <c r="B310" s="3">
        <v>8.85</v>
      </c>
      <c r="F310" s="99">
        <v>39387</v>
      </c>
      <c r="G310" s="3">
        <v>127.5</v>
      </c>
    </row>
    <row r="311" spans="1:7">
      <c r="A311" s="99">
        <v>27120</v>
      </c>
      <c r="B311" s="3">
        <v>10.02</v>
      </c>
      <c r="F311" s="99">
        <v>39417</v>
      </c>
      <c r="G311" s="3">
        <v>127.3</v>
      </c>
    </row>
    <row r="312" spans="1:7">
      <c r="A312" s="99">
        <v>27150</v>
      </c>
      <c r="B312" s="3">
        <v>11.25</v>
      </c>
      <c r="F312" s="99">
        <v>39448</v>
      </c>
      <c r="G312" s="3">
        <v>129.19999999999999</v>
      </c>
    </row>
    <row r="313" spans="1:7">
      <c r="A313" s="99">
        <v>27181</v>
      </c>
      <c r="B313" s="3">
        <v>11.54</v>
      </c>
      <c r="F313" s="99">
        <v>39479</v>
      </c>
      <c r="G313" s="3">
        <v>129.5</v>
      </c>
    </row>
    <row r="314" spans="1:7">
      <c r="A314" s="99">
        <v>27211</v>
      </c>
      <c r="B314" s="3">
        <v>11.97</v>
      </c>
      <c r="F314" s="99">
        <v>39508</v>
      </c>
      <c r="G314" s="3">
        <v>133.5</v>
      </c>
    </row>
    <row r="315" spans="1:7">
      <c r="A315" s="99">
        <v>27242</v>
      </c>
      <c r="B315" s="3">
        <v>12</v>
      </c>
      <c r="F315" s="99">
        <v>39539</v>
      </c>
      <c r="G315" s="3">
        <v>137.30000000000001</v>
      </c>
    </row>
    <row r="316" spans="1:7">
      <c r="A316" s="99">
        <v>27273</v>
      </c>
      <c r="B316" s="3">
        <v>12</v>
      </c>
      <c r="F316" s="99">
        <v>39569</v>
      </c>
      <c r="G316" s="3">
        <v>141.19999999999999</v>
      </c>
    </row>
    <row r="317" spans="1:7">
      <c r="A317" s="99">
        <v>27303</v>
      </c>
      <c r="B317" s="3">
        <v>11.68</v>
      </c>
      <c r="F317" s="99">
        <v>39600</v>
      </c>
      <c r="G317" s="3">
        <v>145.5</v>
      </c>
    </row>
    <row r="318" spans="1:7">
      <c r="A318" s="99">
        <v>27334</v>
      </c>
      <c r="B318" s="3">
        <v>10.83</v>
      </c>
      <c r="F318" s="99">
        <v>39630</v>
      </c>
      <c r="G318" s="3">
        <v>147.5</v>
      </c>
    </row>
    <row r="319" spans="1:7">
      <c r="A319" s="99">
        <v>27364</v>
      </c>
      <c r="B319" s="3">
        <v>10.5</v>
      </c>
      <c r="F319" s="99">
        <v>39661</v>
      </c>
      <c r="G319" s="3">
        <v>143</v>
      </c>
    </row>
    <row r="320" spans="1:7">
      <c r="A320" s="99">
        <v>27395</v>
      </c>
      <c r="B320" s="3">
        <v>10.050000000000001</v>
      </c>
      <c r="F320" s="99">
        <v>39692</v>
      </c>
      <c r="G320" s="3">
        <v>137.80000000000001</v>
      </c>
    </row>
    <row r="321" spans="1:7">
      <c r="A321" s="99">
        <v>27426</v>
      </c>
      <c r="B321" s="3">
        <v>8.9600000000000009</v>
      </c>
      <c r="F321" s="99">
        <v>39722</v>
      </c>
      <c r="G321" s="3">
        <v>129.6</v>
      </c>
    </row>
    <row r="322" spans="1:7">
      <c r="A322" s="99">
        <v>27454</v>
      </c>
      <c r="B322" s="3">
        <v>7.93</v>
      </c>
      <c r="F322" s="99">
        <v>39753</v>
      </c>
      <c r="G322" s="3">
        <v>120</v>
      </c>
    </row>
    <row r="323" spans="1:7">
      <c r="A323" s="99">
        <v>27485</v>
      </c>
      <c r="B323" s="3">
        <v>7.5</v>
      </c>
      <c r="F323" s="99">
        <v>39783</v>
      </c>
      <c r="G323" s="3">
        <v>114.5</v>
      </c>
    </row>
    <row r="324" spans="1:7">
      <c r="A324" s="99">
        <v>27515</v>
      </c>
      <c r="B324" s="3">
        <v>7.4</v>
      </c>
      <c r="F324" s="99">
        <v>39814</v>
      </c>
      <c r="G324" s="3">
        <v>113</v>
      </c>
    </row>
    <row r="325" spans="1:7">
      <c r="A325" s="99">
        <v>27546</v>
      </c>
      <c r="B325" s="3">
        <v>7.07</v>
      </c>
      <c r="F325" s="99">
        <v>39845</v>
      </c>
      <c r="G325" s="3">
        <v>113</v>
      </c>
    </row>
    <row r="326" spans="1:7">
      <c r="A326" s="99">
        <v>27576</v>
      </c>
      <c r="B326" s="3">
        <v>7.15</v>
      </c>
      <c r="F326" s="99">
        <v>39873</v>
      </c>
      <c r="G326" s="3">
        <v>113.6</v>
      </c>
    </row>
    <row r="327" spans="1:7">
      <c r="A327" s="99">
        <v>27607</v>
      </c>
      <c r="B327" s="3">
        <v>7.66</v>
      </c>
      <c r="F327" s="99">
        <v>39904</v>
      </c>
      <c r="G327" s="3">
        <v>114.8</v>
      </c>
    </row>
    <row r="328" spans="1:7">
      <c r="A328" s="99">
        <v>27638</v>
      </c>
      <c r="B328" s="3">
        <v>7.88</v>
      </c>
      <c r="F328" s="99">
        <v>39934</v>
      </c>
      <c r="G328" s="3">
        <v>116.8</v>
      </c>
    </row>
    <row r="329" spans="1:7">
      <c r="A329" s="99">
        <v>27668</v>
      </c>
      <c r="B329" s="3">
        <v>7.96</v>
      </c>
      <c r="F329" s="99">
        <v>39965</v>
      </c>
      <c r="G329" s="3">
        <v>120</v>
      </c>
    </row>
    <row r="330" spans="1:7">
      <c r="A330" s="99">
        <v>27699</v>
      </c>
      <c r="B330" s="3">
        <v>7.53</v>
      </c>
      <c r="F330" s="99">
        <v>39995</v>
      </c>
      <c r="G330" s="3">
        <v>119.3</v>
      </c>
    </row>
    <row r="331" spans="1:7">
      <c r="A331" s="99">
        <v>27729</v>
      </c>
      <c r="B331" s="3">
        <v>7.26</v>
      </c>
      <c r="F331" s="99">
        <v>40026</v>
      </c>
      <c r="G331" s="3">
        <v>121.1</v>
      </c>
    </row>
    <row r="332" spans="1:7">
      <c r="A332" s="99">
        <v>27760</v>
      </c>
      <c r="B332" s="3">
        <v>7</v>
      </c>
      <c r="F332" s="99">
        <v>40057</v>
      </c>
      <c r="G332" s="3">
        <v>121.3</v>
      </c>
    </row>
    <row r="333" spans="1:7">
      <c r="A333" s="99">
        <v>27791</v>
      </c>
      <c r="B333" s="3">
        <v>6.75</v>
      </c>
      <c r="F333" s="99">
        <v>40087</v>
      </c>
      <c r="G333" s="3">
        <v>122.3</v>
      </c>
    </row>
    <row r="334" spans="1:7">
      <c r="A334" s="99">
        <v>27820</v>
      </c>
      <c r="B334" s="3">
        <v>6.75</v>
      </c>
      <c r="F334" s="99">
        <v>40118</v>
      </c>
      <c r="G334" s="3">
        <v>124.1</v>
      </c>
    </row>
    <row r="335" spans="1:7">
      <c r="A335" s="99">
        <v>27851</v>
      </c>
      <c r="B335" s="3">
        <v>6.75</v>
      </c>
      <c r="F335" s="99">
        <v>40148</v>
      </c>
      <c r="G335" s="3">
        <v>124.4</v>
      </c>
    </row>
    <row r="336" spans="1:7">
      <c r="A336" s="99">
        <v>27881</v>
      </c>
      <c r="B336" s="3">
        <v>6.75</v>
      </c>
      <c r="F336" s="99">
        <v>40179</v>
      </c>
      <c r="G336" s="3">
        <v>125.9</v>
      </c>
    </row>
    <row r="337" spans="1:7">
      <c r="A337" s="99">
        <v>27912</v>
      </c>
      <c r="B337" s="3">
        <v>7.2</v>
      </c>
      <c r="F337" s="99">
        <v>40210</v>
      </c>
      <c r="G337" s="3">
        <v>125.8</v>
      </c>
    </row>
    <row r="338" spans="1:7">
      <c r="A338" s="99">
        <v>27942</v>
      </c>
      <c r="B338" s="3">
        <v>7.25</v>
      </c>
      <c r="F338" s="99">
        <v>40238</v>
      </c>
      <c r="G338" s="3">
        <v>126.3</v>
      </c>
    </row>
    <row r="339" spans="1:7">
      <c r="A339" s="99">
        <v>27973</v>
      </c>
      <c r="B339" s="3">
        <v>7.01</v>
      </c>
      <c r="F339" s="99">
        <v>40269</v>
      </c>
      <c r="G339" s="3">
        <v>127.7</v>
      </c>
    </row>
    <row r="340" spans="1:7">
      <c r="A340" s="99">
        <v>28004</v>
      </c>
      <c r="B340" s="3">
        <v>7</v>
      </c>
      <c r="F340" s="99">
        <v>40299</v>
      </c>
      <c r="G340" s="3">
        <v>126.7</v>
      </c>
    </row>
    <row r="341" spans="1:7">
      <c r="A341" s="99">
        <v>28034</v>
      </c>
      <c r="B341" s="3">
        <v>6.77</v>
      </c>
      <c r="F341" s="99">
        <v>40330</v>
      </c>
      <c r="G341" s="3">
        <v>125.2</v>
      </c>
    </row>
    <row r="342" spans="1:7">
      <c r="A342" s="99">
        <v>28065</v>
      </c>
      <c r="B342" s="3">
        <v>6.5</v>
      </c>
      <c r="F342" s="99">
        <v>40360</v>
      </c>
      <c r="G342" s="3">
        <v>125.2</v>
      </c>
    </row>
    <row r="343" spans="1:7">
      <c r="A343" s="99">
        <v>28095</v>
      </c>
      <c r="B343" s="3">
        <v>6.35</v>
      </c>
      <c r="F343" s="99">
        <v>40391</v>
      </c>
      <c r="G343" s="3">
        <v>125.7</v>
      </c>
    </row>
    <row r="344" spans="1:7">
      <c r="A344" s="99">
        <v>28126</v>
      </c>
      <c r="B344" s="3">
        <v>6.25</v>
      </c>
      <c r="F344" s="99">
        <v>40422</v>
      </c>
      <c r="G344" s="3">
        <v>125.7</v>
      </c>
    </row>
    <row r="345" spans="1:7">
      <c r="A345" s="99">
        <v>28157</v>
      </c>
      <c r="B345" s="3">
        <v>6.25</v>
      </c>
      <c r="F345" s="99">
        <v>40452</v>
      </c>
      <c r="G345" s="3">
        <v>127.1</v>
      </c>
    </row>
    <row r="346" spans="1:7">
      <c r="A346" s="99">
        <v>28185</v>
      </c>
      <c r="B346" s="3">
        <v>6.25</v>
      </c>
      <c r="F346" s="99">
        <v>40483</v>
      </c>
      <c r="G346" s="3">
        <v>129.19999999999999</v>
      </c>
    </row>
    <row r="347" spans="1:7">
      <c r="A347" s="99">
        <v>28216</v>
      </c>
      <c r="B347" s="3">
        <v>6.25</v>
      </c>
      <c r="F347" s="99">
        <v>40513</v>
      </c>
      <c r="G347" s="3">
        <v>131</v>
      </c>
    </row>
    <row r="348" spans="1:7">
      <c r="A348" s="99">
        <v>28246</v>
      </c>
      <c r="B348" s="3">
        <v>6.41</v>
      </c>
      <c r="F348" s="99">
        <v>40544</v>
      </c>
      <c r="G348" s="3">
        <v>133</v>
      </c>
    </row>
    <row r="349" spans="1:7">
      <c r="A349" s="99">
        <v>28277</v>
      </c>
      <c r="B349" s="3">
        <v>6.75</v>
      </c>
      <c r="F349" s="99">
        <v>40575</v>
      </c>
      <c r="G349" s="3">
        <v>135.30000000000001</v>
      </c>
    </row>
    <row r="350" spans="1:7">
      <c r="A350" s="99">
        <v>28307</v>
      </c>
      <c r="B350" s="3">
        <v>6.75</v>
      </c>
      <c r="F350" s="99">
        <v>40603</v>
      </c>
      <c r="G350" s="3">
        <v>139.30000000000001</v>
      </c>
    </row>
    <row r="351" spans="1:7">
      <c r="A351" s="99">
        <v>28338</v>
      </c>
      <c r="B351" s="3">
        <v>6.83</v>
      </c>
      <c r="F351" s="99">
        <v>40634</v>
      </c>
      <c r="G351" s="3">
        <v>142.9</v>
      </c>
    </row>
    <row r="352" spans="1:7">
      <c r="A352" s="99">
        <v>28369</v>
      </c>
      <c r="B352" s="3">
        <v>7.13</v>
      </c>
      <c r="F352" s="99">
        <v>40664</v>
      </c>
      <c r="G352" s="3">
        <v>143.1</v>
      </c>
    </row>
    <row r="353" spans="1:7">
      <c r="A353" s="99">
        <v>28399</v>
      </c>
      <c r="B353" s="3">
        <v>7.52</v>
      </c>
      <c r="F353" s="99">
        <v>40695</v>
      </c>
      <c r="G353" s="3">
        <v>142.19999999999999</v>
      </c>
    </row>
    <row r="354" spans="1:7">
      <c r="A354" s="99">
        <v>28430</v>
      </c>
      <c r="B354" s="3">
        <v>7.75</v>
      </c>
      <c r="F354" s="99">
        <v>40725</v>
      </c>
      <c r="G354" s="3">
        <v>142.4</v>
      </c>
    </row>
    <row r="355" spans="1:7">
      <c r="A355" s="99">
        <v>28460</v>
      </c>
      <c r="B355" s="3">
        <v>7.75</v>
      </c>
      <c r="F355" s="99">
        <v>40756</v>
      </c>
      <c r="G355" s="3">
        <v>141.9</v>
      </c>
    </row>
    <row r="356" spans="1:7">
      <c r="A356" s="99">
        <v>28491</v>
      </c>
      <c r="B356" s="3">
        <v>7.93</v>
      </c>
      <c r="F356" s="99">
        <v>40787</v>
      </c>
      <c r="G356" s="3">
        <v>141.69999999999999</v>
      </c>
    </row>
    <row r="357" spans="1:7">
      <c r="A357" s="99">
        <v>28522</v>
      </c>
      <c r="B357" s="3">
        <v>8</v>
      </c>
      <c r="F357" s="99">
        <v>40817</v>
      </c>
      <c r="G357" s="3">
        <v>141.19999999999999</v>
      </c>
    </row>
    <row r="358" spans="1:7">
      <c r="A358" s="99">
        <v>28550</v>
      </c>
      <c r="B358" s="3">
        <v>8</v>
      </c>
      <c r="F358" s="99">
        <v>40848</v>
      </c>
      <c r="G358" s="3">
        <v>142.19999999999999</v>
      </c>
    </row>
    <row r="359" spans="1:7">
      <c r="A359" s="99">
        <v>28581</v>
      </c>
      <c r="B359" s="3">
        <v>8</v>
      </c>
      <c r="F359" s="99">
        <v>40878</v>
      </c>
      <c r="G359" s="3">
        <v>142.19999999999999</v>
      </c>
    </row>
    <row r="360" spans="1:7">
      <c r="A360" s="99">
        <v>28611</v>
      </c>
      <c r="B360" s="3">
        <v>8.27</v>
      </c>
      <c r="F360" s="99">
        <v>40909</v>
      </c>
      <c r="G360" s="3">
        <v>142.19999999999999</v>
      </c>
    </row>
    <row r="361" spans="1:7">
      <c r="A361" s="99">
        <v>28642</v>
      </c>
      <c r="B361" s="3">
        <v>8.6300000000000008</v>
      </c>
      <c r="F361" s="99">
        <v>40940</v>
      </c>
      <c r="G361" s="3">
        <v>142.19999999999999</v>
      </c>
    </row>
    <row r="362" spans="1:7">
      <c r="A362" s="99">
        <v>28672</v>
      </c>
      <c r="B362" s="3">
        <v>9</v>
      </c>
      <c r="F362" s="99">
        <v>40969</v>
      </c>
      <c r="G362" s="3">
        <v>144.19999999999999</v>
      </c>
    </row>
    <row r="363" spans="1:7">
      <c r="A363" s="99">
        <v>28703</v>
      </c>
      <c r="B363" s="3">
        <v>9.01</v>
      </c>
      <c r="F363" s="99">
        <v>41000</v>
      </c>
      <c r="G363" s="3">
        <v>144.1</v>
      </c>
    </row>
    <row r="364" spans="1:7">
      <c r="A364" s="99">
        <v>28734</v>
      </c>
      <c r="B364" s="3">
        <v>9.41</v>
      </c>
      <c r="F364" s="99">
        <v>41030</v>
      </c>
      <c r="G364" s="3">
        <v>142</v>
      </c>
    </row>
    <row r="365" spans="1:7">
      <c r="A365" s="99">
        <v>28764</v>
      </c>
      <c r="B365" s="3">
        <v>9.94</v>
      </c>
      <c r="F365" s="99">
        <v>41061</v>
      </c>
      <c r="G365" s="3">
        <v>138.69999999999999</v>
      </c>
    </row>
    <row r="366" spans="1:7">
      <c r="A366" s="99">
        <v>28795</v>
      </c>
      <c r="B366" s="3">
        <v>10.94</v>
      </c>
      <c r="F366" s="99">
        <v>41091</v>
      </c>
      <c r="G366" s="3">
        <v>137.69999999999999</v>
      </c>
    </row>
    <row r="367" spans="1:7">
      <c r="A367" s="99">
        <v>28825</v>
      </c>
      <c r="B367" s="3">
        <v>11.55</v>
      </c>
      <c r="F367" s="99">
        <v>41122</v>
      </c>
      <c r="G367" s="3">
        <v>139.4</v>
      </c>
    </row>
    <row r="368" spans="1:7">
      <c r="A368" s="99">
        <v>28856</v>
      </c>
      <c r="B368" s="3">
        <v>11.75</v>
      </c>
      <c r="F368" s="99">
        <v>41153</v>
      </c>
      <c r="G368" s="3">
        <v>140.80000000000001</v>
      </c>
    </row>
    <row r="369" spans="1:7">
      <c r="A369" s="99">
        <v>28887</v>
      </c>
      <c r="B369" s="3">
        <v>11.75</v>
      </c>
      <c r="F369" s="99">
        <v>41183</v>
      </c>
      <c r="G369" s="3">
        <v>141.19999999999999</v>
      </c>
    </row>
    <row r="370" spans="1:7">
      <c r="A370" s="99">
        <v>28915</v>
      </c>
      <c r="B370" s="3">
        <v>11.75</v>
      </c>
      <c r="F370" s="99">
        <v>41214</v>
      </c>
      <c r="G370" s="3">
        <v>140.19999999999999</v>
      </c>
    </row>
    <row r="371" spans="1:7">
      <c r="A371" s="99">
        <v>28946</v>
      </c>
      <c r="B371" s="3">
        <v>11.75</v>
      </c>
      <c r="F371" s="99">
        <v>41244</v>
      </c>
      <c r="G371" s="3">
        <v>139.4</v>
      </c>
    </row>
    <row r="372" spans="1:7">
      <c r="A372" s="99">
        <v>28976</v>
      </c>
      <c r="B372" s="3">
        <v>11.75</v>
      </c>
      <c r="F372" s="99">
        <v>41275</v>
      </c>
      <c r="G372" s="3">
        <v>140.1</v>
      </c>
    </row>
    <row r="373" spans="1:7">
      <c r="A373" s="99">
        <v>29007</v>
      </c>
      <c r="B373" s="3">
        <v>11.65</v>
      </c>
      <c r="F373" s="99">
        <v>41306</v>
      </c>
      <c r="G373" s="3">
        <v>141.30000000000001</v>
      </c>
    </row>
    <row r="374" spans="1:7">
      <c r="A374" s="99">
        <v>29037</v>
      </c>
      <c r="B374" s="3">
        <v>11.54</v>
      </c>
      <c r="F374" s="99">
        <v>41334</v>
      </c>
      <c r="G374" s="3">
        <v>141.19999999999999</v>
      </c>
    </row>
    <row r="375" spans="1:7">
      <c r="A375" s="99">
        <v>29068</v>
      </c>
      <c r="B375" s="3">
        <v>11.91</v>
      </c>
      <c r="F375" s="99">
        <v>41365</v>
      </c>
      <c r="G375" s="3">
        <v>140.19999999999999</v>
      </c>
    </row>
    <row r="376" spans="1:7">
      <c r="A376" s="99">
        <v>29099</v>
      </c>
      <c r="B376" s="3">
        <v>12.9</v>
      </c>
      <c r="F376" s="99">
        <v>41395</v>
      </c>
      <c r="G376" s="3">
        <v>139.4</v>
      </c>
    </row>
    <row r="377" spans="1:7">
      <c r="A377" s="99">
        <v>29129</v>
      </c>
      <c r="B377" s="3">
        <v>14.39</v>
      </c>
      <c r="F377" s="99">
        <v>41426</v>
      </c>
      <c r="G377" s="3">
        <v>138.80000000000001</v>
      </c>
    </row>
    <row r="378" spans="1:7">
      <c r="A378" s="99">
        <v>29160</v>
      </c>
      <c r="B378" s="3">
        <v>15.55</v>
      </c>
      <c r="F378" s="99">
        <v>41456</v>
      </c>
      <c r="G378" s="3">
        <v>138.9</v>
      </c>
    </row>
    <row r="379" spans="1:7">
      <c r="A379" s="99">
        <v>29190</v>
      </c>
      <c r="B379" s="3">
        <v>15.3</v>
      </c>
      <c r="F379" s="99">
        <v>41487</v>
      </c>
      <c r="G379" s="3">
        <v>139.4</v>
      </c>
    </row>
    <row r="380" spans="1:7">
      <c r="A380" s="99">
        <v>29221</v>
      </c>
      <c r="B380" s="3">
        <v>15.25</v>
      </c>
      <c r="F380" s="99">
        <v>41518</v>
      </c>
      <c r="G380" s="3">
        <v>139.80000000000001</v>
      </c>
    </row>
    <row r="381" spans="1:7">
      <c r="A381" s="99">
        <v>29252</v>
      </c>
      <c r="B381" s="3">
        <v>15.63</v>
      </c>
      <c r="F381" s="99">
        <v>41548</v>
      </c>
      <c r="G381" s="3">
        <v>138.9</v>
      </c>
    </row>
    <row r="382" spans="1:7">
      <c r="A382" s="99">
        <v>29281</v>
      </c>
      <c r="B382" s="3">
        <v>18.309999999999999</v>
      </c>
      <c r="F382" s="99">
        <v>41579</v>
      </c>
      <c r="G382" s="3">
        <v>137.69999999999999</v>
      </c>
    </row>
    <row r="383" spans="1:7">
      <c r="A383" s="99">
        <v>29312</v>
      </c>
      <c r="B383" s="3">
        <v>19.77</v>
      </c>
      <c r="F383" s="99">
        <v>41609</v>
      </c>
      <c r="G383" s="3">
        <v>137.80000000000001</v>
      </c>
    </row>
    <row r="384" spans="1:7">
      <c r="A384" s="99">
        <v>29342</v>
      </c>
      <c r="B384" s="3">
        <v>16.57</v>
      </c>
      <c r="F384" s="99">
        <v>41640</v>
      </c>
      <c r="G384" s="3">
        <v>138.30000000000001</v>
      </c>
    </row>
    <row r="385" spans="1:7">
      <c r="A385" s="99">
        <v>29373</v>
      </c>
      <c r="B385" s="3">
        <v>12.63</v>
      </c>
      <c r="F385" s="99">
        <v>41671</v>
      </c>
      <c r="G385" s="3">
        <v>139.80000000000001</v>
      </c>
    </row>
    <row r="386" spans="1:7">
      <c r="A386" s="99">
        <v>29403</v>
      </c>
      <c r="B386" s="3">
        <v>11.48</v>
      </c>
      <c r="F386" s="99">
        <v>41699</v>
      </c>
      <c r="G386" s="3">
        <v>140.5</v>
      </c>
    </row>
    <row r="387" spans="1:7">
      <c r="A387" s="99">
        <v>29434</v>
      </c>
      <c r="B387" s="3">
        <v>11.12</v>
      </c>
      <c r="F387" s="99">
        <v>41730</v>
      </c>
      <c r="G387" s="3">
        <v>139.69999999999999</v>
      </c>
    </row>
    <row r="388" spans="1:7">
      <c r="A388" s="99">
        <v>29465</v>
      </c>
      <c r="B388" s="3">
        <v>12.23</v>
      </c>
      <c r="F388" s="99">
        <v>41760</v>
      </c>
      <c r="G388" s="3">
        <v>140.1</v>
      </c>
    </row>
    <row r="389" spans="1:7">
      <c r="A389" s="99">
        <v>29495</v>
      </c>
      <c r="B389" s="3">
        <v>13.79</v>
      </c>
      <c r="F389" s="99">
        <v>41791</v>
      </c>
      <c r="G389" s="3">
        <v>140.5</v>
      </c>
    </row>
    <row r="390" spans="1:7">
      <c r="A390" s="99">
        <v>29526</v>
      </c>
      <c r="B390" s="3">
        <v>16.059999999999999</v>
      </c>
      <c r="F390" s="99">
        <v>41821</v>
      </c>
      <c r="G390" s="3">
        <v>140.1</v>
      </c>
    </row>
    <row r="391" spans="1:7">
      <c r="A391" s="99">
        <v>29556</v>
      </c>
      <c r="B391" s="3">
        <v>20.350000000000001</v>
      </c>
      <c r="F391" s="99">
        <v>41852</v>
      </c>
      <c r="G391" s="3">
        <v>139</v>
      </c>
    </row>
    <row r="392" spans="1:7">
      <c r="A392" s="99">
        <v>29587</v>
      </c>
      <c r="B392" s="3">
        <v>20.16</v>
      </c>
      <c r="F392" s="99">
        <v>41883</v>
      </c>
      <c r="G392" s="3">
        <v>137.9</v>
      </c>
    </row>
    <row r="393" spans="1:7">
      <c r="A393" s="99">
        <v>29618</v>
      </c>
      <c r="B393" s="3">
        <v>19.43</v>
      </c>
      <c r="F393" s="99">
        <v>41913</v>
      </c>
      <c r="G393" s="3">
        <v>136</v>
      </c>
    </row>
    <row r="394" spans="1:7">
      <c r="A394" s="99">
        <v>29646</v>
      </c>
      <c r="B394" s="3">
        <v>18.05</v>
      </c>
      <c r="F394" s="99">
        <v>41944</v>
      </c>
      <c r="G394" s="3">
        <v>133.5</v>
      </c>
    </row>
    <row r="395" spans="1:7">
      <c r="A395" s="99">
        <v>29677</v>
      </c>
      <c r="B395" s="3">
        <v>17.149999999999999</v>
      </c>
      <c r="F395" s="99">
        <v>41974</v>
      </c>
      <c r="G395" s="3">
        <v>130.1</v>
      </c>
    </row>
    <row r="396" spans="1:7">
      <c r="A396" s="99">
        <v>29707</v>
      </c>
      <c r="B396" s="3">
        <v>19.61</v>
      </c>
      <c r="F396" s="99">
        <v>42005</v>
      </c>
      <c r="G396" s="3">
        <v>126</v>
      </c>
    </row>
    <row r="397" spans="1:7">
      <c r="A397" s="99">
        <v>29738</v>
      </c>
      <c r="B397" s="3">
        <v>20.03</v>
      </c>
      <c r="F397" s="99">
        <v>42036</v>
      </c>
      <c r="G397" s="3">
        <v>125.5</v>
      </c>
    </row>
    <row r="398" spans="1:7">
      <c r="A398" s="99">
        <v>29768</v>
      </c>
      <c r="B398" s="3">
        <v>20.39</v>
      </c>
      <c r="F398" s="99">
        <v>42064</v>
      </c>
      <c r="G398" s="3">
        <v>125.3</v>
      </c>
    </row>
    <row r="399" spans="1:7">
      <c r="A399" s="99">
        <v>29799</v>
      </c>
      <c r="B399" s="3">
        <v>20.5</v>
      </c>
      <c r="F399" s="99">
        <v>42095</v>
      </c>
      <c r="G399" s="3">
        <v>125.1</v>
      </c>
    </row>
    <row r="400" spans="1:7">
      <c r="A400" s="99">
        <v>29830</v>
      </c>
      <c r="B400" s="3">
        <v>20.079999999999998</v>
      </c>
      <c r="F400" s="99">
        <v>42125</v>
      </c>
      <c r="G400" s="3">
        <v>126.5</v>
      </c>
    </row>
    <row r="401" spans="1:9">
      <c r="A401" s="99">
        <v>29860</v>
      </c>
      <c r="B401" s="3">
        <v>18.45</v>
      </c>
      <c r="F401" s="99">
        <v>42156</v>
      </c>
      <c r="G401" s="3">
        <v>126.6</v>
      </c>
    </row>
    <row r="402" spans="1:9">
      <c r="A402" s="99">
        <v>29891</v>
      </c>
      <c r="B402" s="3">
        <v>16.84</v>
      </c>
      <c r="F402" s="99">
        <v>42186</v>
      </c>
      <c r="G402" s="3">
        <v>125.4</v>
      </c>
    </row>
    <row r="403" spans="1:9">
      <c r="A403" s="99">
        <v>29921</v>
      </c>
      <c r="B403" s="3">
        <v>15.75</v>
      </c>
      <c r="F403" s="99">
        <v>42217</v>
      </c>
      <c r="G403" s="3">
        <v>123.2</v>
      </c>
    </row>
    <row r="404" spans="1:9">
      <c r="A404" s="99">
        <v>29952</v>
      </c>
      <c r="B404" s="3">
        <v>15.75</v>
      </c>
      <c r="F404" s="99">
        <v>42248</v>
      </c>
      <c r="G404" s="3">
        <v>121.9</v>
      </c>
    </row>
    <row r="405" spans="1:9">
      <c r="A405" s="99">
        <v>29983</v>
      </c>
      <c r="B405" s="3">
        <v>16.559999999999999</v>
      </c>
      <c r="F405" s="99">
        <v>42278</v>
      </c>
      <c r="G405" s="3">
        <v>121.5</v>
      </c>
    </row>
    <row r="406" spans="1:9">
      <c r="A406" s="99">
        <v>30011</v>
      </c>
      <c r="B406" s="3">
        <v>16.5</v>
      </c>
      <c r="F406" s="99">
        <v>42309</v>
      </c>
      <c r="G406" s="3">
        <v>120.8</v>
      </c>
    </row>
    <row r="407" spans="1:9">
      <c r="A407" s="99">
        <v>30042</v>
      </c>
      <c r="B407" s="3">
        <v>16.5</v>
      </c>
      <c r="F407" s="99">
        <v>42339</v>
      </c>
      <c r="G407" s="3">
        <v>119.3</v>
      </c>
      <c r="H407" s="12">
        <f t="shared" ref="H407:H454" si="0">AVERAGE(G396:G407)/100</f>
        <v>1.23925</v>
      </c>
      <c r="I407" s="53">
        <f>H407/$H$407</f>
        <v>1</v>
      </c>
    </row>
    <row r="408" spans="1:9">
      <c r="A408" s="99">
        <v>30072</v>
      </c>
      <c r="B408" s="3">
        <v>16.5</v>
      </c>
      <c r="F408" s="99">
        <v>42370</v>
      </c>
      <c r="G408" s="3">
        <v>117.8</v>
      </c>
      <c r="H408" s="12">
        <f t="shared" si="0"/>
        <v>1.2324166666666665</v>
      </c>
      <c r="I408" s="53"/>
    </row>
    <row r="409" spans="1:9">
      <c r="A409" s="99">
        <v>30103</v>
      </c>
      <c r="B409" s="3">
        <v>16.5</v>
      </c>
      <c r="F409" s="99">
        <v>42401</v>
      </c>
      <c r="G409" s="3">
        <v>117.2</v>
      </c>
      <c r="H409" s="12">
        <f t="shared" si="0"/>
        <v>1.2255</v>
      </c>
      <c r="I409" s="53"/>
    </row>
    <row r="410" spans="1:9">
      <c r="A410" s="99">
        <v>30133</v>
      </c>
      <c r="B410" s="3">
        <v>16.260000000000002</v>
      </c>
      <c r="F410" s="99">
        <v>42430</v>
      </c>
      <c r="G410" s="3">
        <v>117.7</v>
      </c>
      <c r="H410" s="12">
        <f t="shared" si="0"/>
        <v>1.2191666666666667</v>
      </c>
      <c r="I410" s="53"/>
    </row>
    <row r="411" spans="1:9">
      <c r="A411" s="99">
        <v>30164</v>
      </c>
      <c r="B411" s="3">
        <v>14.39</v>
      </c>
      <c r="F411" s="99">
        <v>42461</v>
      </c>
      <c r="G411" s="3">
        <v>118.5</v>
      </c>
      <c r="H411" s="12">
        <f t="shared" si="0"/>
        <v>1.2136666666666667</v>
      </c>
      <c r="I411" s="53"/>
    </row>
    <row r="412" spans="1:9">
      <c r="A412" s="99">
        <v>30195</v>
      </c>
      <c r="B412" s="3">
        <v>13.5</v>
      </c>
      <c r="F412" s="99">
        <v>42491</v>
      </c>
      <c r="G412" s="3">
        <v>119.9</v>
      </c>
      <c r="H412" s="12">
        <f t="shared" si="0"/>
        <v>1.2081666666666666</v>
      </c>
      <c r="I412" s="53"/>
    </row>
    <row r="413" spans="1:9">
      <c r="A413" s="99">
        <v>30225</v>
      </c>
      <c r="B413" s="3">
        <v>12.52</v>
      </c>
      <c r="F413" s="99">
        <v>42522</v>
      </c>
      <c r="G413" s="3">
        <v>120.7</v>
      </c>
      <c r="H413" s="12">
        <f t="shared" si="0"/>
        <v>1.2032499999999999</v>
      </c>
      <c r="I413" s="53"/>
    </row>
    <row r="414" spans="1:9">
      <c r="A414" s="99">
        <v>30256</v>
      </c>
      <c r="B414" s="3">
        <v>11.85</v>
      </c>
      <c r="F414" s="99">
        <v>42552</v>
      </c>
      <c r="G414" s="3">
        <v>120.8</v>
      </c>
      <c r="H414" s="12">
        <f t="shared" si="0"/>
        <v>1.1994166666666668</v>
      </c>
      <c r="I414" s="53"/>
    </row>
    <row r="415" spans="1:9">
      <c r="A415" s="99">
        <v>30286</v>
      </c>
      <c r="B415" s="3">
        <v>11.5</v>
      </c>
      <c r="F415" s="99">
        <v>42583</v>
      </c>
      <c r="G415" s="3">
        <v>120.5</v>
      </c>
      <c r="H415" s="12">
        <f t="shared" si="0"/>
        <v>1.1971666666666669</v>
      </c>
      <c r="I415" s="53"/>
    </row>
    <row r="416" spans="1:9">
      <c r="A416" s="99">
        <v>30317</v>
      </c>
      <c r="B416" s="3">
        <v>11.16</v>
      </c>
      <c r="F416" s="99">
        <v>42614</v>
      </c>
      <c r="G416" s="3">
        <v>120.6</v>
      </c>
      <c r="H416" s="12">
        <f t="shared" si="0"/>
        <v>1.1960833333333334</v>
      </c>
      <c r="I416" s="53"/>
    </row>
    <row r="417" spans="1:9">
      <c r="A417" s="99">
        <v>30348</v>
      </c>
      <c r="B417" s="3">
        <v>10.98</v>
      </c>
      <c r="F417" s="99">
        <v>42644</v>
      </c>
      <c r="G417" s="3">
        <v>121.2</v>
      </c>
      <c r="H417" s="12">
        <f t="shared" si="0"/>
        <v>1.1958333333333333</v>
      </c>
      <c r="I417" s="53"/>
    </row>
    <row r="418" spans="1:9">
      <c r="A418" s="99">
        <v>30376</v>
      </c>
      <c r="B418" s="3">
        <v>10.5</v>
      </c>
      <c r="F418" s="99">
        <v>42675</v>
      </c>
      <c r="G418" s="3">
        <v>121.1</v>
      </c>
      <c r="H418" s="12">
        <f t="shared" si="0"/>
        <v>1.1960833333333334</v>
      </c>
      <c r="I418" s="53"/>
    </row>
    <row r="419" spans="1:9">
      <c r="A419" s="99">
        <v>30407</v>
      </c>
      <c r="B419" s="3">
        <v>10.5</v>
      </c>
      <c r="F419" s="99">
        <v>42705</v>
      </c>
      <c r="G419" s="3">
        <v>121.6</v>
      </c>
      <c r="H419" s="12">
        <f t="shared" si="0"/>
        <v>1.198</v>
      </c>
      <c r="I419" s="53">
        <f t="shared" ref="I419:I479" si="1">H419/$H$407</f>
        <v>0.96671373814807338</v>
      </c>
    </row>
    <row r="420" spans="1:9">
      <c r="A420" s="99">
        <v>30437</v>
      </c>
      <c r="B420" s="3">
        <v>10.5</v>
      </c>
      <c r="F420" s="99">
        <v>42736</v>
      </c>
      <c r="G420" s="3">
        <v>122.3</v>
      </c>
      <c r="H420" s="12">
        <f t="shared" si="0"/>
        <v>1.2017499999999997</v>
      </c>
      <c r="I420" s="53"/>
    </row>
    <row r="421" spans="1:9">
      <c r="A421" s="99">
        <v>30468</v>
      </c>
      <c r="B421" s="3">
        <v>10.5</v>
      </c>
      <c r="F421" s="99">
        <v>42767</v>
      </c>
      <c r="G421" s="3">
        <v>122.7</v>
      </c>
      <c r="H421" s="12">
        <f t="shared" si="0"/>
        <v>1.2063333333333333</v>
      </c>
      <c r="I421" s="53"/>
    </row>
    <row r="422" spans="1:9">
      <c r="A422" s="99">
        <v>30498</v>
      </c>
      <c r="B422" s="3">
        <v>10.5</v>
      </c>
      <c r="F422" s="99">
        <v>42795</v>
      </c>
      <c r="G422" s="3">
        <v>122.5</v>
      </c>
      <c r="H422" s="12">
        <f t="shared" si="0"/>
        <v>1.2103333333333335</v>
      </c>
      <c r="I422" s="53"/>
    </row>
    <row r="423" spans="1:9">
      <c r="A423" s="99">
        <v>30529</v>
      </c>
      <c r="B423" s="3">
        <v>10.89</v>
      </c>
      <c r="F423" s="99">
        <v>42826</v>
      </c>
      <c r="G423" s="3">
        <v>122.8</v>
      </c>
      <c r="H423" s="12">
        <f t="shared" si="0"/>
        <v>1.2139166666666668</v>
      </c>
      <c r="I423" s="53"/>
    </row>
    <row r="424" spans="1:9">
      <c r="A424" s="99">
        <v>30560</v>
      </c>
      <c r="B424" s="3">
        <v>11</v>
      </c>
      <c r="F424" s="99">
        <v>42856</v>
      </c>
      <c r="G424" s="3">
        <v>122.7</v>
      </c>
      <c r="H424" s="12">
        <f t="shared" si="0"/>
        <v>1.2162500000000001</v>
      </c>
      <c r="I424" s="53"/>
    </row>
    <row r="425" spans="1:9">
      <c r="A425" s="99">
        <v>30590</v>
      </c>
      <c r="B425" s="3">
        <v>11</v>
      </c>
      <c r="F425" s="99">
        <v>42887</v>
      </c>
      <c r="G425" s="3">
        <v>122.4</v>
      </c>
      <c r="H425" s="12">
        <f t="shared" si="0"/>
        <v>1.2176666666666667</v>
      </c>
      <c r="I425" s="53"/>
    </row>
    <row r="426" spans="1:9">
      <c r="A426" s="99">
        <v>30621</v>
      </c>
      <c r="B426" s="3">
        <v>11</v>
      </c>
      <c r="F426" s="99">
        <v>42917</v>
      </c>
      <c r="G426" s="3">
        <v>122.2</v>
      </c>
      <c r="H426" s="12">
        <f t="shared" si="0"/>
        <v>1.2188333333333334</v>
      </c>
      <c r="I426" s="53"/>
    </row>
    <row r="427" spans="1:9">
      <c r="A427" s="99">
        <v>30651</v>
      </c>
      <c r="B427" s="3">
        <v>11</v>
      </c>
      <c r="F427" s="99">
        <v>42948</v>
      </c>
      <c r="G427" s="3">
        <v>122.9</v>
      </c>
      <c r="H427" s="12">
        <f t="shared" si="0"/>
        <v>1.2208333333333337</v>
      </c>
      <c r="I427" s="53"/>
    </row>
    <row r="428" spans="1:9">
      <c r="A428" s="99">
        <v>30682</v>
      </c>
      <c r="B428" s="3">
        <v>11</v>
      </c>
      <c r="F428" s="99">
        <v>42979</v>
      </c>
      <c r="G428" s="3">
        <v>123.9</v>
      </c>
      <c r="H428" s="12">
        <f t="shared" si="0"/>
        <v>1.2235833333333335</v>
      </c>
      <c r="I428" s="53"/>
    </row>
    <row r="429" spans="1:9">
      <c r="A429" s="99">
        <v>30713</v>
      </c>
      <c r="B429" s="3">
        <v>11</v>
      </c>
      <c r="F429" s="99">
        <v>43009</v>
      </c>
      <c r="G429" s="3">
        <v>124.1</v>
      </c>
      <c r="H429" s="12">
        <f t="shared" si="0"/>
        <v>1.226</v>
      </c>
      <c r="I429" s="53"/>
    </row>
    <row r="430" spans="1:9">
      <c r="A430" s="99">
        <v>30742</v>
      </c>
      <c r="B430" s="3">
        <v>11.21</v>
      </c>
      <c r="F430" s="99">
        <v>43040</v>
      </c>
      <c r="G430" s="3">
        <v>125.3</v>
      </c>
      <c r="H430" s="12">
        <f t="shared" si="0"/>
        <v>1.2295</v>
      </c>
      <c r="I430" s="53"/>
    </row>
    <row r="431" spans="1:9">
      <c r="A431" s="99">
        <v>30773</v>
      </c>
      <c r="B431" s="3">
        <v>11.93</v>
      </c>
      <c r="F431" s="99">
        <v>43070</v>
      </c>
      <c r="G431" s="3">
        <v>125.5</v>
      </c>
      <c r="H431" s="12">
        <f t="shared" si="0"/>
        <v>1.23275</v>
      </c>
      <c r="I431" s="53">
        <f t="shared" si="1"/>
        <v>0.99475489207181766</v>
      </c>
    </row>
    <row r="432" spans="1:9">
      <c r="A432" s="99">
        <v>30803</v>
      </c>
      <c r="B432" s="3">
        <v>12.39</v>
      </c>
      <c r="F432" s="99">
        <v>43101</v>
      </c>
      <c r="G432" s="3">
        <v>126.5</v>
      </c>
      <c r="H432" s="12">
        <f t="shared" si="0"/>
        <v>1.2362500000000001</v>
      </c>
      <c r="I432" s="53"/>
    </row>
    <row r="433" spans="1:9">
      <c r="A433" s="99">
        <v>30834</v>
      </c>
      <c r="B433" s="3">
        <v>12.6</v>
      </c>
      <c r="F433" s="99">
        <v>43132</v>
      </c>
      <c r="G433" s="3">
        <v>126.8</v>
      </c>
      <c r="H433" s="12">
        <f t="shared" si="0"/>
        <v>1.2396666666666665</v>
      </c>
      <c r="I433" s="53"/>
    </row>
    <row r="434" spans="1:9">
      <c r="A434" s="99">
        <v>30864</v>
      </c>
      <c r="B434" s="3">
        <v>13</v>
      </c>
      <c r="F434" s="99">
        <v>43160</v>
      </c>
      <c r="G434" s="3">
        <v>126.5</v>
      </c>
      <c r="H434" s="12">
        <f t="shared" si="0"/>
        <v>1.2429999999999999</v>
      </c>
      <c r="I434" s="53"/>
    </row>
    <row r="435" spans="1:9">
      <c r="A435" s="99">
        <v>30895</v>
      </c>
      <c r="B435" s="3">
        <v>13</v>
      </c>
      <c r="F435" s="99">
        <v>43191</v>
      </c>
      <c r="G435" s="3">
        <v>127.1</v>
      </c>
      <c r="H435" s="12">
        <f t="shared" si="0"/>
        <v>1.2465833333333332</v>
      </c>
      <c r="I435" s="53"/>
    </row>
    <row r="436" spans="1:9">
      <c r="A436" s="99">
        <v>30926</v>
      </c>
      <c r="B436" s="3">
        <v>12.97</v>
      </c>
      <c r="F436" s="99">
        <v>43221</v>
      </c>
      <c r="G436" s="3">
        <v>128.19999999999999</v>
      </c>
      <c r="H436" s="12">
        <f t="shared" si="0"/>
        <v>1.2511666666666665</v>
      </c>
      <c r="I436" s="53"/>
    </row>
    <row r="437" spans="1:9">
      <c r="A437" s="99">
        <v>30956</v>
      </c>
      <c r="B437" s="3">
        <v>12.58</v>
      </c>
      <c r="F437" s="99">
        <v>43252</v>
      </c>
      <c r="G437" s="3">
        <v>128.19999999999999</v>
      </c>
      <c r="H437" s="12">
        <f t="shared" si="0"/>
        <v>1.2559999999999998</v>
      </c>
      <c r="I437" s="53"/>
    </row>
    <row r="438" spans="1:9">
      <c r="A438" s="99">
        <v>30987</v>
      </c>
      <c r="B438" s="3">
        <v>11.77</v>
      </c>
      <c r="F438" s="99">
        <v>43282</v>
      </c>
      <c r="G438" s="3">
        <v>128.1</v>
      </c>
      <c r="H438" s="12">
        <f t="shared" si="0"/>
        <v>1.2609166666666665</v>
      </c>
      <c r="I438" s="53"/>
    </row>
    <row r="439" spans="1:9">
      <c r="A439" s="99">
        <v>31017</v>
      </c>
      <c r="B439" s="3">
        <v>11.06</v>
      </c>
      <c r="F439" s="99">
        <v>43313</v>
      </c>
      <c r="G439" s="3">
        <v>127.6</v>
      </c>
      <c r="H439" s="12">
        <f t="shared" si="0"/>
        <v>1.264833333333333</v>
      </c>
      <c r="I439" s="53"/>
    </row>
    <row r="440" spans="1:9">
      <c r="A440" s="99">
        <v>31048</v>
      </c>
      <c r="B440" s="3">
        <v>10.61</v>
      </c>
      <c r="F440" s="99">
        <v>43344</v>
      </c>
      <c r="G440" s="3">
        <v>127.7</v>
      </c>
      <c r="H440" s="12">
        <f t="shared" si="0"/>
        <v>1.268</v>
      </c>
      <c r="I440" s="53"/>
    </row>
    <row r="441" spans="1:9">
      <c r="A441" s="99">
        <v>31079</v>
      </c>
      <c r="B441" s="3">
        <v>10.5</v>
      </c>
      <c r="F441" s="99">
        <v>43374</v>
      </c>
      <c r="G441" s="3">
        <v>128.30000000000001</v>
      </c>
      <c r="H441" s="12">
        <f t="shared" si="0"/>
        <v>1.2714999999999999</v>
      </c>
      <c r="I441" s="53"/>
    </row>
    <row r="442" spans="1:9">
      <c r="A442" s="99">
        <v>31107</v>
      </c>
      <c r="B442" s="3">
        <v>10.5</v>
      </c>
      <c r="F442" s="99">
        <v>43405</v>
      </c>
      <c r="G442" s="3">
        <v>126.2</v>
      </c>
      <c r="H442" s="12">
        <f t="shared" si="0"/>
        <v>1.2722500000000001</v>
      </c>
      <c r="I442" s="53"/>
    </row>
    <row r="443" spans="1:9">
      <c r="A443" s="99">
        <v>31138</v>
      </c>
      <c r="B443" s="3">
        <v>10.5</v>
      </c>
      <c r="F443" s="99">
        <v>43435</v>
      </c>
      <c r="G443" s="3">
        <v>124.4</v>
      </c>
      <c r="H443" s="12">
        <f t="shared" si="0"/>
        <v>1.2713333333333334</v>
      </c>
      <c r="I443" s="53">
        <f t="shared" si="1"/>
        <v>1.0258893147737207</v>
      </c>
    </row>
    <row r="444" spans="1:9">
      <c r="A444" s="99">
        <v>31168</v>
      </c>
      <c r="B444" s="3">
        <v>10.31</v>
      </c>
      <c r="F444" s="99">
        <v>43466</v>
      </c>
      <c r="G444" s="3">
        <v>124.6</v>
      </c>
      <c r="H444" s="12">
        <f t="shared" si="0"/>
        <v>1.2697500000000002</v>
      </c>
      <c r="I444" s="53"/>
    </row>
    <row r="445" spans="1:9">
      <c r="A445" s="99">
        <v>31199</v>
      </c>
      <c r="B445" s="3">
        <v>9.7799999999999994</v>
      </c>
      <c r="F445" s="99">
        <v>43497</v>
      </c>
      <c r="G445" s="3">
        <v>125.9</v>
      </c>
      <c r="H445" s="12">
        <f t="shared" si="0"/>
        <v>1.2690000000000001</v>
      </c>
      <c r="I445" s="53"/>
    </row>
    <row r="446" spans="1:9">
      <c r="A446" s="99">
        <v>31229</v>
      </c>
      <c r="B446" s="3">
        <v>9.5</v>
      </c>
      <c r="F446" s="99">
        <v>43525</v>
      </c>
      <c r="G446" s="3">
        <v>126.6</v>
      </c>
      <c r="H446" s="12">
        <f t="shared" si="0"/>
        <v>1.2690833333333336</v>
      </c>
      <c r="I446" s="53"/>
    </row>
    <row r="447" spans="1:9">
      <c r="A447" s="99">
        <v>31260</v>
      </c>
      <c r="B447" s="3">
        <v>9.5</v>
      </c>
      <c r="F447" s="99">
        <v>43556</v>
      </c>
      <c r="G447" s="3">
        <v>126.8</v>
      </c>
      <c r="H447" s="12">
        <f t="shared" si="0"/>
        <v>1.2688333333333335</v>
      </c>
      <c r="I447" s="53"/>
    </row>
    <row r="448" spans="1:9">
      <c r="A448" s="99">
        <v>31291</v>
      </c>
      <c r="B448" s="3">
        <v>9.5</v>
      </c>
      <c r="F448" s="99">
        <v>43586</v>
      </c>
      <c r="G448" s="3">
        <v>127</v>
      </c>
      <c r="H448" s="12">
        <f t="shared" si="0"/>
        <v>1.2678333333333331</v>
      </c>
      <c r="I448" s="53"/>
    </row>
    <row r="449" spans="1:9">
      <c r="A449" s="99">
        <v>31321</v>
      </c>
      <c r="B449" s="3">
        <v>9.5</v>
      </c>
      <c r="F449" s="99">
        <v>43617</v>
      </c>
      <c r="G449" s="3">
        <v>125.6</v>
      </c>
      <c r="H449" s="12">
        <f t="shared" si="0"/>
        <v>1.2656666666666665</v>
      </c>
      <c r="I449" s="53"/>
    </row>
    <row r="450" spans="1:9">
      <c r="A450" s="99">
        <v>31352</v>
      </c>
      <c r="B450" s="3">
        <v>9.5</v>
      </c>
      <c r="F450" s="99">
        <v>43647</v>
      </c>
      <c r="G450" s="3">
        <v>125.6</v>
      </c>
      <c r="H450" s="12">
        <f t="shared" si="0"/>
        <v>1.2635833333333333</v>
      </c>
      <c r="I450" s="53"/>
    </row>
    <row r="451" spans="1:9">
      <c r="A451" s="99">
        <v>31382</v>
      </c>
      <c r="B451" s="3">
        <v>9.5</v>
      </c>
      <c r="F451" s="99">
        <v>43678</v>
      </c>
      <c r="G451" s="3">
        <v>124.9</v>
      </c>
      <c r="H451" s="12">
        <f t="shared" si="0"/>
        <v>1.2613333333333332</v>
      </c>
      <c r="I451" s="53"/>
    </row>
    <row r="452" spans="1:9">
      <c r="A452" s="99">
        <v>31413</v>
      </c>
      <c r="B452" s="3">
        <v>9.5</v>
      </c>
      <c r="F452" s="99">
        <v>43709</v>
      </c>
      <c r="G452" s="3">
        <v>125</v>
      </c>
      <c r="H452" s="12">
        <f t="shared" si="0"/>
        <v>1.2590833333333331</v>
      </c>
      <c r="I452" s="53"/>
    </row>
    <row r="453" spans="1:9">
      <c r="A453" s="99">
        <v>31444</v>
      </c>
      <c r="B453" s="3">
        <v>9.5</v>
      </c>
      <c r="F453" s="99">
        <v>43739</v>
      </c>
      <c r="G453" s="3">
        <v>124.5</v>
      </c>
      <c r="H453" s="12">
        <f t="shared" si="0"/>
        <v>1.2559166666666668</v>
      </c>
      <c r="I453" s="53"/>
    </row>
    <row r="454" spans="1:9">
      <c r="A454" s="99">
        <v>31472</v>
      </c>
      <c r="B454" s="3">
        <v>9.1</v>
      </c>
      <c r="F454" s="99">
        <v>43770</v>
      </c>
      <c r="G454" s="3">
        <v>124.7</v>
      </c>
      <c r="H454" s="12">
        <f t="shared" si="0"/>
        <v>1.2546666666666668</v>
      </c>
      <c r="I454" s="53"/>
    </row>
    <row r="455" spans="1:9">
      <c r="A455" s="99">
        <v>31503</v>
      </c>
      <c r="B455" s="3">
        <v>8.83</v>
      </c>
      <c r="F455" s="99">
        <v>43800</v>
      </c>
      <c r="G455" s="3">
        <v>125</v>
      </c>
      <c r="H455" s="12">
        <f>AVERAGE(G444:G455)/100</f>
        <v>1.2551666666666668</v>
      </c>
      <c r="I455" s="53">
        <f t="shared" si="1"/>
        <v>1.0128437899267031</v>
      </c>
    </row>
    <row r="456" spans="1:9">
      <c r="A456" s="99">
        <v>31533</v>
      </c>
      <c r="B456" s="3">
        <v>8.5</v>
      </c>
      <c r="F456" s="99">
        <v>43831</v>
      </c>
      <c r="G456" s="3">
        <v>125.2</v>
      </c>
      <c r="H456" s="12">
        <f t="shared" ref="H456:H480" si="2">AVERAGE(G445:G456)/100</f>
        <v>1.2556666666666667</v>
      </c>
      <c r="I456" s="53"/>
    </row>
    <row r="457" spans="1:9">
      <c r="A457" s="99">
        <v>31564</v>
      </c>
      <c r="B457" s="3">
        <v>8.5</v>
      </c>
      <c r="F457" s="99">
        <v>43862</v>
      </c>
      <c r="G457" s="3">
        <v>124.3</v>
      </c>
      <c r="H457" s="12">
        <f t="shared" si="2"/>
        <v>1.2543333333333333</v>
      </c>
      <c r="I457" s="53"/>
    </row>
    <row r="458" spans="1:9">
      <c r="A458" s="99">
        <v>31594</v>
      </c>
      <c r="B458" s="3">
        <v>8.16</v>
      </c>
      <c r="F458" s="99">
        <v>43891</v>
      </c>
      <c r="G458" s="3">
        <v>121.3</v>
      </c>
      <c r="H458" s="12">
        <f t="shared" si="2"/>
        <v>1.2499166666666666</v>
      </c>
      <c r="I458" s="53"/>
    </row>
    <row r="459" spans="1:9">
      <c r="A459" s="99">
        <v>31625</v>
      </c>
      <c r="B459" s="3">
        <v>7.9</v>
      </c>
      <c r="F459" s="99">
        <v>43922</v>
      </c>
      <c r="G459" s="3">
        <v>118.2</v>
      </c>
      <c r="H459" s="12">
        <f t="shared" si="2"/>
        <v>1.24275</v>
      </c>
      <c r="I459" s="53"/>
    </row>
    <row r="460" spans="1:9">
      <c r="A460" s="99">
        <v>31656</v>
      </c>
      <c r="B460" s="3">
        <v>7.5</v>
      </c>
      <c r="F460" s="99">
        <v>43952</v>
      </c>
      <c r="G460" s="3">
        <v>119</v>
      </c>
      <c r="H460" s="12">
        <f t="shared" si="2"/>
        <v>1.2360833333333334</v>
      </c>
      <c r="I460" s="53"/>
    </row>
    <row r="461" spans="1:9">
      <c r="A461" s="99">
        <v>31686</v>
      </c>
      <c r="B461" s="3">
        <v>7.5</v>
      </c>
      <c r="F461" s="99">
        <v>43983</v>
      </c>
      <c r="G461" s="3">
        <v>120.6</v>
      </c>
      <c r="H461" s="12">
        <f t="shared" si="2"/>
        <v>1.2319166666666665</v>
      </c>
      <c r="I461" s="53"/>
    </row>
    <row r="462" spans="1:9">
      <c r="A462" s="99">
        <v>31717</v>
      </c>
      <c r="B462" s="3">
        <v>7.5</v>
      </c>
      <c r="F462" s="99">
        <v>44013</v>
      </c>
      <c r="G462" s="3">
        <v>122.1</v>
      </c>
      <c r="H462" s="12">
        <f t="shared" si="2"/>
        <v>1.2289999999999999</v>
      </c>
      <c r="I462" s="53"/>
    </row>
    <row r="463" spans="1:9">
      <c r="A463" s="99">
        <v>31747</v>
      </c>
      <c r="B463" s="3">
        <v>7.5</v>
      </c>
      <c r="F463" s="99">
        <v>44044</v>
      </c>
      <c r="G463" s="3">
        <v>123.2</v>
      </c>
      <c r="H463" s="12">
        <f t="shared" si="2"/>
        <v>1.227583333333333</v>
      </c>
      <c r="I463" s="53"/>
    </row>
    <row r="464" spans="1:9">
      <c r="A464" s="99">
        <v>31778</v>
      </c>
      <c r="B464" s="3">
        <v>7.5</v>
      </c>
      <c r="F464" s="99">
        <v>44075</v>
      </c>
      <c r="G464" s="3">
        <v>123.4</v>
      </c>
      <c r="H464" s="12">
        <f t="shared" si="2"/>
        <v>1.2262500000000001</v>
      </c>
      <c r="I464" s="53"/>
    </row>
    <row r="465" spans="1:9">
      <c r="A465" s="99">
        <v>31809</v>
      </c>
      <c r="B465" s="3">
        <v>7.5</v>
      </c>
      <c r="F465" s="99">
        <v>44105</v>
      </c>
      <c r="G465" s="3">
        <v>123.3</v>
      </c>
      <c r="H465" s="12">
        <f t="shared" si="2"/>
        <v>1.2252500000000002</v>
      </c>
      <c r="I465" s="53"/>
    </row>
    <row r="466" spans="1:9">
      <c r="A466" s="99">
        <v>31837</v>
      </c>
      <c r="B466" s="3">
        <v>7.5</v>
      </c>
      <c r="F466" s="99">
        <v>44136</v>
      </c>
      <c r="G466" s="3">
        <v>123.4</v>
      </c>
      <c r="H466" s="12">
        <f t="shared" si="2"/>
        <v>1.2241666666666668</v>
      </c>
      <c r="I466" s="53"/>
    </row>
    <row r="467" spans="1:9">
      <c r="A467" s="99">
        <v>31868</v>
      </c>
      <c r="B467" s="3">
        <v>7.75</v>
      </c>
      <c r="F467" s="99">
        <v>44166</v>
      </c>
      <c r="G467" s="3">
        <v>124.6</v>
      </c>
      <c r="H467" s="12">
        <f t="shared" si="2"/>
        <v>1.2238333333333333</v>
      </c>
      <c r="I467" s="53">
        <f t="shared" si="1"/>
        <v>0.98755967991392646</v>
      </c>
    </row>
    <row r="468" spans="1:9">
      <c r="A468" s="99">
        <v>31898</v>
      </c>
      <c r="B468" s="3">
        <v>8.14</v>
      </c>
      <c r="F468" s="99">
        <v>44197</v>
      </c>
      <c r="G468" s="3">
        <v>126.5</v>
      </c>
      <c r="H468" s="12">
        <f t="shared" si="2"/>
        <v>1.2249166666666667</v>
      </c>
      <c r="I468" s="53"/>
    </row>
    <row r="469" spans="1:9">
      <c r="A469" s="99">
        <v>31929</v>
      </c>
      <c r="B469" s="3">
        <v>8.25</v>
      </c>
      <c r="F469" s="99">
        <v>44228</v>
      </c>
      <c r="G469" s="3">
        <v>128</v>
      </c>
      <c r="H469" s="12">
        <f t="shared" si="2"/>
        <v>1.228</v>
      </c>
      <c r="I469" s="53"/>
    </row>
    <row r="470" spans="1:9">
      <c r="A470" s="99">
        <v>31959</v>
      </c>
      <c r="B470" s="3">
        <v>8.25</v>
      </c>
      <c r="F470" s="99">
        <v>44256</v>
      </c>
      <c r="G470" s="3">
        <v>129.9</v>
      </c>
      <c r="H470" s="12">
        <f t="shared" si="2"/>
        <v>1.2351666666666667</v>
      </c>
      <c r="I470" s="53"/>
    </row>
    <row r="471" spans="1:9">
      <c r="A471" s="99">
        <v>31990</v>
      </c>
      <c r="B471" s="3">
        <v>8.25</v>
      </c>
      <c r="F471" s="99">
        <v>44287</v>
      </c>
      <c r="G471" s="3">
        <v>131.1</v>
      </c>
      <c r="H471" s="12">
        <f t="shared" si="2"/>
        <v>1.2459166666666666</v>
      </c>
      <c r="I471" s="53"/>
    </row>
    <row r="472" spans="1:9">
      <c r="A472" s="99">
        <v>32021</v>
      </c>
      <c r="B472" s="3">
        <v>8.6999999999999993</v>
      </c>
      <c r="F472" s="99">
        <v>44317</v>
      </c>
      <c r="G472" s="3">
        <v>132.80000000000001</v>
      </c>
      <c r="H472" s="12">
        <f t="shared" si="2"/>
        <v>1.2574166666666666</v>
      </c>
      <c r="I472" s="53"/>
    </row>
    <row r="473" spans="1:9">
      <c r="A473" s="99">
        <v>32051</v>
      </c>
      <c r="B473" s="3">
        <v>9.07</v>
      </c>
      <c r="F473" s="99">
        <v>44348</v>
      </c>
      <c r="G473" s="3">
        <v>134.19999999999999</v>
      </c>
      <c r="H473" s="12">
        <f t="shared" si="2"/>
        <v>1.26875</v>
      </c>
      <c r="I473" s="53"/>
    </row>
    <row r="474" spans="1:9">
      <c r="A474" s="99">
        <v>32082</v>
      </c>
      <c r="B474" s="3">
        <v>8.7799999999999994</v>
      </c>
      <c r="F474" s="99">
        <v>44378</v>
      </c>
      <c r="G474" s="3">
        <v>134.6</v>
      </c>
      <c r="H474" s="12">
        <f t="shared" si="2"/>
        <v>1.2791666666666668</v>
      </c>
      <c r="I474" s="53"/>
    </row>
    <row r="475" spans="1:9">
      <c r="A475" s="99">
        <v>32112</v>
      </c>
      <c r="B475" s="3">
        <v>8.75</v>
      </c>
      <c r="F475" s="99">
        <v>44409</v>
      </c>
      <c r="G475" s="3">
        <v>134.30000000000001</v>
      </c>
      <c r="H475" s="12">
        <f t="shared" si="2"/>
        <v>1.2884166666666668</v>
      </c>
      <c r="I475" s="53"/>
    </row>
    <row r="476" spans="1:9">
      <c r="A476" s="99">
        <v>32143</v>
      </c>
      <c r="B476" s="3">
        <v>8.75</v>
      </c>
      <c r="F476" s="99">
        <v>44440</v>
      </c>
      <c r="G476" s="3">
        <v>134.9</v>
      </c>
      <c r="H476" s="12">
        <f t="shared" si="2"/>
        <v>1.2979999999999998</v>
      </c>
      <c r="I476" s="53"/>
    </row>
    <row r="477" spans="1:9">
      <c r="A477" s="99">
        <v>32174</v>
      </c>
      <c r="B477" s="3">
        <v>8.51</v>
      </c>
      <c r="F477" s="99">
        <v>44470</v>
      </c>
      <c r="G477" s="3">
        <v>136.9</v>
      </c>
      <c r="H477" s="12">
        <f t="shared" si="2"/>
        <v>1.3093333333333335</v>
      </c>
      <c r="I477" s="53"/>
    </row>
    <row r="478" spans="1:9">
      <c r="A478" s="99">
        <v>32203</v>
      </c>
      <c r="B478" s="3">
        <v>8.5</v>
      </c>
      <c r="F478" s="99">
        <v>44501</v>
      </c>
      <c r="G478" s="3">
        <v>137.9</v>
      </c>
      <c r="H478" s="12">
        <f t="shared" si="2"/>
        <v>1.3214166666666669</v>
      </c>
      <c r="I478" s="53"/>
    </row>
    <row r="479" spans="1:9">
      <c r="A479" s="99">
        <v>32234</v>
      </c>
      <c r="B479" s="3">
        <v>8.5</v>
      </c>
      <c r="F479" s="99">
        <v>44531</v>
      </c>
      <c r="G479" s="3">
        <v>137.4</v>
      </c>
      <c r="H479" s="12">
        <f t="shared" si="2"/>
        <v>1.3320833333333337</v>
      </c>
      <c r="I479" s="53">
        <f t="shared" si="1"/>
        <v>1.0749109004101947</v>
      </c>
    </row>
    <row r="480" spans="1:9">
      <c r="A480" s="99">
        <v>32264</v>
      </c>
      <c r="B480" s="3">
        <v>8.84</v>
      </c>
      <c r="F480" s="99">
        <v>44562</v>
      </c>
      <c r="G480" s="3">
        <v>140.1</v>
      </c>
      <c r="H480" s="12">
        <f t="shared" si="2"/>
        <v>1.3434166666666669</v>
      </c>
    </row>
    <row r="481" spans="1:9">
      <c r="A481" s="99">
        <v>32295</v>
      </c>
      <c r="B481" s="3">
        <v>9</v>
      </c>
      <c r="F481" s="99">
        <v>44593</v>
      </c>
      <c r="G481" s="3">
        <v>142.6</v>
      </c>
      <c r="H481" s="12">
        <f>AVERAGE(G470:G481)/100</f>
        <v>1.3555833333333334</v>
      </c>
    </row>
    <row r="482" spans="1:9">
      <c r="A482" s="99">
        <v>32325</v>
      </c>
      <c r="B482" s="3">
        <v>9.2899999999999991</v>
      </c>
      <c r="F482" s="99">
        <v>44621</v>
      </c>
      <c r="G482" s="3">
        <v>146.80000000000001</v>
      </c>
      <c r="H482" s="12">
        <f t="shared" ref="H482:H493" si="3">AVERAGE(G471:G482)/100</f>
        <v>1.3696666666666666</v>
      </c>
    </row>
    <row r="483" spans="1:9">
      <c r="A483" s="99">
        <v>32356</v>
      </c>
      <c r="B483" s="3">
        <v>9.84</v>
      </c>
      <c r="F483" s="99">
        <v>44652</v>
      </c>
      <c r="G483" s="3">
        <v>147.5</v>
      </c>
      <c r="H483" s="12">
        <f t="shared" si="3"/>
        <v>1.3833333333333331</v>
      </c>
    </row>
    <row r="484" spans="1:9">
      <c r="A484" s="99">
        <v>32387</v>
      </c>
      <c r="B484" s="3">
        <v>10</v>
      </c>
      <c r="F484" s="99">
        <v>44682</v>
      </c>
      <c r="G484" s="3">
        <v>148.19999999999999</v>
      </c>
      <c r="H484" s="12">
        <f t="shared" si="3"/>
        <v>1.3961666666666666</v>
      </c>
    </row>
    <row r="485" spans="1:9">
      <c r="A485" s="99">
        <v>32417</v>
      </c>
      <c r="B485" s="3">
        <v>10</v>
      </c>
      <c r="F485" s="99">
        <v>44713</v>
      </c>
      <c r="G485" s="3">
        <v>148.5</v>
      </c>
      <c r="H485" s="12">
        <f t="shared" si="3"/>
        <v>1.4080833333333331</v>
      </c>
    </row>
    <row r="486" spans="1:9">
      <c r="A486" s="99">
        <v>32448</v>
      </c>
      <c r="B486" s="3">
        <v>10.050000000000001</v>
      </c>
      <c r="F486" s="99">
        <v>44743</v>
      </c>
      <c r="G486" s="3">
        <v>146.4</v>
      </c>
      <c r="H486" s="12">
        <f t="shared" si="3"/>
        <v>1.4179166666666669</v>
      </c>
    </row>
    <row r="487" spans="1:9">
      <c r="A487" s="99">
        <v>32478</v>
      </c>
      <c r="B487" s="3">
        <v>10.5</v>
      </c>
      <c r="F487" s="99">
        <v>44774</v>
      </c>
      <c r="G487" s="3">
        <v>144.6</v>
      </c>
      <c r="H487" s="12">
        <f t="shared" si="3"/>
        <v>1.4265000000000001</v>
      </c>
    </row>
    <row r="488" spans="1:9">
      <c r="A488" s="99">
        <v>32509</v>
      </c>
      <c r="B488" s="3">
        <v>10.5</v>
      </c>
      <c r="F488" s="99">
        <v>44805</v>
      </c>
      <c r="G488" s="3">
        <v>143.1</v>
      </c>
      <c r="H488" s="12">
        <f t="shared" si="3"/>
        <v>1.4333333333333333</v>
      </c>
    </row>
    <row r="489" spans="1:9">
      <c r="A489" s="99">
        <v>32540</v>
      </c>
      <c r="B489" s="3">
        <v>10.93</v>
      </c>
      <c r="F489" s="99">
        <v>44835</v>
      </c>
      <c r="G489" s="3">
        <v>142.69999999999999</v>
      </c>
      <c r="H489" s="12">
        <f t="shared" si="3"/>
        <v>1.4381666666666666</v>
      </c>
    </row>
    <row r="490" spans="1:9">
      <c r="A490" s="99">
        <v>32568</v>
      </c>
      <c r="B490" s="3">
        <v>11.5</v>
      </c>
      <c r="F490" s="99">
        <v>44866</v>
      </c>
      <c r="G490" s="3">
        <v>141.6</v>
      </c>
      <c r="H490" s="12">
        <f t="shared" si="3"/>
        <v>1.4412499999999999</v>
      </c>
    </row>
    <row r="491" spans="1:9">
      <c r="A491" s="99">
        <v>32599</v>
      </c>
      <c r="B491" s="3">
        <v>11.5</v>
      </c>
      <c r="F491" s="99">
        <v>44896</v>
      </c>
      <c r="G491" s="3">
        <v>141.80000000000001</v>
      </c>
      <c r="H491" s="12">
        <f t="shared" si="3"/>
        <v>1.4449166666666664</v>
      </c>
      <c r="I491" s="53">
        <f t="shared" ref="I491" si="4">H491/$H$407</f>
        <v>1.1659605944455651</v>
      </c>
    </row>
    <row r="492" spans="1:9">
      <c r="A492" s="99">
        <v>32629</v>
      </c>
      <c r="B492" s="3">
        <v>11.5</v>
      </c>
      <c r="F492" s="99">
        <v>44927</v>
      </c>
      <c r="G492" s="3">
        <v>141.30000000000001</v>
      </c>
      <c r="H492" s="12">
        <f t="shared" si="3"/>
        <v>1.4459166666666663</v>
      </c>
    </row>
    <row r="493" spans="1:9">
      <c r="A493" s="99">
        <v>32660</v>
      </c>
      <c r="B493" s="3">
        <v>11.07</v>
      </c>
      <c r="F493" s="99">
        <v>44958</v>
      </c>
      <c r="G493" s="3">
        <v>141.1</v>
      </c>
      <c r="H493" s="12">
        <f t="shared" si="3"/>
        <v>1.4446666666666663</v>
      </c>
    </row>
    <row r="494" spans="1:9">
      <c r="A494" s="99">
        <v>32690</v>
      </c>
      <c r="B494" s="3">
        <v>10.98</v>
      </c>
    </row>
    <row r="495" spans="1:9">
      <c r="A495" s="99">
        <v>32721</v>
      </c>
      <c r="B495" s="3">
        <v>10.5</v>
      </c>
    </row>
    <row r="496" spans="1:9">
      <c r="A496" s="99">
        <v>32752</v>
      </c>
      <c r="B496" s="3">
        <v>10.5</v>
      </c>
    </row>
    <row r="497" spans="1:2">
      <c r="A497" s="99">
        <v>32782</v>
      </c>
      <c r="B497" s="3">
        <v>10.5</v>
      </c>
    </row>
    <row r="498" spans="1:2">
      <c r="A498" s="99">
        <v>32813</v>
      </c>
      <c r="B498" s="3">
        <v>10.5</v>
      </c>
    </row>
    <row r="499" spans="1:2">
      <c r="A499" s="99">
        <v>32843</v>
      </c>
      <c r="B499" s="3">
        <v>10.5</v>
      </c>
    </row>
    <row r="500" spans="1:2">
      <c r="A500" s="99">
        <v>32874</v>
      </c>
      <c r="B500" s="3">
        <v>10.11</v>
      </c>
    </row>
    <row r="501" spans="1:2">
      <c r="A501" s="99">
        <v>32905</v>
      </c>
      <c r="B501" s="3">
        <v>10</v>
      </c>
    </row>
    <row r="502" spans="1:2">
      <c r="A502" s="99">
        <v>32933</v>
      </c>
      <c r="B502" s="3">
        <v>10</v>
      </c>
    </row>
    <row r="503" spans="1:2">
      <c r="A503" s="99">
        <v>32964</v>
      </c>
      <c r="B503" s="3">
        <v>10</v>
      </c>
    </row>
    <row r="504" spans="1:2">
      <c r="A504" s="99">
        <v>32994</v>
      </c>
      <c r="B504" s="3">
        <v>10</v>
      </c>
    </row>
    <row r="505" spans="1:2">
      <c r="A505" s="99">
        <v>33025</v>
      </c>
      <c r="B505" s="3">
        <v>10</v>
      </c>
    </row>
    <row r="506" spans="1:2">
      <c r="A506" s="99">
        <v>33055</v>
      </c>
      <c r="B506" s="3">
        <v>10</v>
      </c>
    </row>
    <row r="507" spans="1:2">
      <c r="A507" s="99">
        <v>33086</v>
      </c>
      <c r="B507" s="3">
        <v>10</v>
      </c>
    </row>
    <row r="508" spans="1:2">
      <c r="A508" s="99">
        <v>33117</v>
      </c>
      <c r="B508" s="3">
        <v>10</v>
      </c>
    </row>
    <row r="509" spans="1:2">
      <c r="A509" s="99">
        <v>33147</v>
      </c>
      <c r="B509" s="3">
        <v>10</v>
      </c>
    </row>
    <row r="510" spans="1:2">
      <c r="A510" s="99">
        <v>33178</v>
      </c>
      <c r="B510" s="3">
        <v>10</v>
      </c>
    </row>
    <row r="511" spans="1:2">
      <c r="A511" s="99">
        <v>33208</v>
      </c>
      <c r="B511" s="3">
        <v>10</v>
      </c>
    </row>
    <row r="512" spans="1:2">
      <c r="A512" s="99">
        <v>33239</v>
      </c>
      <c r="B512" s="3">
        <v>9.52</v>
      </c>
    </row>
    <row r="513" spans="1:2">
      <c r="A513" s="99">
        <v>33270</v>
      </c>
      <c r="B513" s="3">
        <v>9.0500000000000007</v>
      </c>
    </row>
    <row r="514" spans="1:2">
      <c r="A514" s="99">
        <v>33298</v>
      </c>
      <c r="B514" s="3">
        <v>9</v>
      </c>
    </row>
    <row r="515" spans="1:2">
      <c r="A515" s="99">
        <v>33329</v>
      </c>
      <c r="B515" s="3">
        <v>9</v>
      </c>
    </row>
    <row r="516" spans="1:2">
      <c r="A516" s="99">
        <v>33359</v>
      </c>
      <c r="B516" s="3">
        <v>8.5</v>
      </c>
    </row>
    <row r="517" spans="1:2">
      <c r="A517" s="99">
        <v>33390</v>
      </c>
      <c r="B517" s="3">
        <v>8.5</v>
      </c>
    </row>
    <row r="518" spans="1:2">
      <c r="A518" s="99">
        <v>33420</v>
      </c>
      <c r="B518" s="3">
        <v>8.5</v>
      </c>
    </row>
    <row r="519" spans="1:2">
      <c r="A519" s="99">
        <v>33451</v>
      </c>
      <c r="B519" s="3">
        <v>8.5</v>
      </c>
    </row>
    <row r="520" spans="1:2">
      <c r="A520" s="99">
        <v>33482</v>
      </c>
      <c r="B520" s="3">
        <v>8.1999999999999993</v>
      </c>
    </row>
    <row r="521" spans="1:2">
      <c r="A521" s="99">
        <v>33512</v>
      </c>
      <c r="B521" s="3">
        <v>8</v>
      </c>
    </row>
    <row r="522" spans="1:2">
      <c r="A522" s="99">
        <v>33543</v>
      </c>
      <c r="B522" s="3">
        <v>7.58</v>
      </c>
    </row>
    <row r="523" spans="1:2">
      <c r="A523" s="99">
        <v>33573</v>
      </c>
      <c r="B523" s="3">
        <v>7.21</v>
      </c>
    </row>
    <row r="524" spans="1:2">
      <c r="A524" s="99">
        <v>33604</v>
      </c>
      <c r="B524" s="3">
        <v>6.5</v>
      </c>
    </row>
    <row r="525" spans="1:2">
      <c r="A525" s="99">
        <v>33635</v>
      </c>
      <c r="B525" s="3">
        <v>6.5</v>
      </c>
    </row>
    <row r="526" spans="1:2">
      <c r="A526" s="99">
        <v>33664</v>
      </c>
      <c r="B526" s="3">
        <v>6.5</v>
      </c>
    </row>
    <row r="527" spans="1:2">
      <c r="A527" s="99">
        <v>33695</v>
      </c>
      <c r="B527" s="3">
        <v>6.5</v>
      </c>
    </row>
    <row r="528" spans="1:2">
      <c r="A528" s="99">
        <v>33725</v>
      </c>
      <c r="B528" s="3">
        <v>6.5</v>
      </c>
    </row>
    <row r="529" spans="1:2">
      <c r="A529" s="99">
        <v>33756</v>
      </c>
      <c r="B529" s="3">
        <v>6.5</v>
      </c>
    </row>
    <row r="530" spans="1:2">
      <c r="A530" s="99">
        <v>33786</v>
      </c>
      <c r="B530" s="3">
        <v>6.02</v>
      </c>
    </row>
    <row r="531" spans="1:2">
      <c r="A531" s="99">
        <v>33817</v>
      </c>
      <c r="B531" s="3">
        <v>6</v>
      </c>
    </row>
    <row r="532" spans="1:2">
      <c r="A532" s="99">
        <v>33848</v>
      </c>
      <c r="B532" s="3">
        <v>6</v>
      </c>
    </row>
    <row r="533" spans="1:2">
      <c r="A533" s="99">
        <v>33878</v>
      </c>
      <c r="B533" s="3">
        <v>6</v>
      </c>
    </row>
    <row r="534" spans="1:2">
      <c r="A534" s="99">
        <v>33909</v>
      </c>
      <c r="B534" s="3">
        <v>6</v>
      </c>
    </row>
    <row r="535" spans="1:2">
      <c r="A535" s="99">
        <v>33939</v>
      </c>
      <c r="B535" s="3">
        <v>6</v>
      </c>
    </row>
    <row r="536" spans="1:2">
      <c r="A536" s="99">
        <v>33970</v>
      </c>
      <c r="B536" s="3">
        <v>6</v>
      </c>
    </row>
    <row r="537" spans="1:2">
      <c r="A537" s="99">
        <v>34001</v>
      </c>
      <c r="B537" s="3">
        <v>6</v>
      </c>
    </row>
    <row r="538" spans="1:2">
      <c r="A538" s="99">
        <v>34029</v>
      </c>
      <c r="B538" s="3">
        <v>6</v>
      </c>
    </row>
    <row r="539" spans="1:2">
      <c r="A539" s="99">
        <v>34060</v>
      </c>
      <c r="B539" s="3">
        <v>6</v>
      </c>
    </row>
    <row r="540" spans="1:2">
      <c r="A540" s="99">
        <v>34090</v>
      </c>
      <c r="B540" s="3">
        <v>6</v>
      </c>
    </row>
    <row r="541" spans="1:2">
      <c r="A541" s="99">
        <v>34121</v>
      </c>
      <c r="B541" s="3">
        <v>6</v>
      </c>
    </row>
    <row r="542" spans="1:2">
      <c r="A542" s="99">
        <v>34151</v>
      </c>
      <c r="B542" s="3">
        <v>6</v>
      </c>
    </row>
    <row r="543" spans="1:2">
      <c r="A543" s="99">
        <v>34182</v>
      </c>
      <c r="B543" s="3">
        <v>6</v>
      </c>
    </row>
    <row r="544" spans="1:2">
      <c r="A544" s="99">
        <v>34213</v>
      </c>
      <c r="B544" s="3">
        <v>6</v>
      </c>
    </row>
    <row r="545" spans="1:2">
      <c r="A545" s="99">
        <v>34243</v>
      </c>
      <c r="B545" s="3">
        <v>6</v>
      </c>
    </row>
    <row r="546" spans="1:2">
      <c r="A546" s="99">
        <v>34274</v>
      </c>
      <c r="B546" s="3">
        <v>6</v>
      </c>
    </row>
    <row r="547" spans="1:2">
      <c r="A547" s="99">
        <v>34304</v>
      </c>
      <c r="B547" s="3">
        <v>6</v>
      </c>
    </row>
    <row r="548" spans="1:2">
      <c r="A548" s="99">
        <v>34335</v>
      </c>
      <c r="B548" s="3">
        <v>6</v>
      </c>
    </row>
    <row r="549" spans="1:2">
      <c r="A549" s="99">
        <v>34366</v>
      </c>
      <c r="B549" s="3">
        <v>6</v>
      </c>
    </row>
    <row r="550" spans="1:2">
      <c r="A550" s="99">
        <v>34394</v>
      </c>
      <c r="B550" s="3">
        <v>6.06</v>
      </c>
    </row>
    <row r="551" spans="1:2">
      <c r="A551" s="99">
        <v>34425</v>
      </c>
      <c r="B551" s="3">
        <v>6.45</v>
      </c>
    </row>
    <row r="552" spans="1:2">
      <c r="A552" s="99">
        <v>34455</v>
      </c>
      <c r="B552" s="3">
        <v>6.99</v>
      </c>
    </row>
    <row r="553" spans="1:2">
      <c r="A553" s="99">
        <v>34486</v>
      </c>
      <c r="B553" s="3">
        <v>7.25</v>
      </c>
    </row>
    <row r="554" spans="1:2">
      <c r="A554" s="99">
        <v>34516</v>
      </c>
      <c r="B554" s="3">
        <v>7.25</v>
      </c>
    </row>
    <row r="555" spans="1:2">
      <c r="A555" s="99">
        <v>34547</v>
      </c>
      <c r="B555" s="3">
        <v>7.51</v>
      </c>
    </row>
    <row r="556" spans="1:2">
      <c r="A556" s="99">
        <v>34578</v>
      </c>
      <c r="B556" s="3">
        <v>7.75</v>
      </c>
    </row>
    <row r="557" spans="1:2">
      <c r="A557" s="99">
        <v>34608</v>
      </c>
      <c r="B557" s="3">
        <v>7.75</v>
      </c>
    </row>
    <row r="558" spans="1:2">
      <c r="A558" s="99">
        <v>34639</v>
      </c>
      <c r="B558" s="3">
        <v>8.15</v>
      </c>
    </row>
    <row r="559" spans="1:2">
      <c r="A559" s="99">
        <v>34669</v>
      </c>
      <c r="B559" s="3">
        <v>8.5</v>
      </c>
    </row>
    <row r="560" spans="1:2">
      <c r="A560" s="99">
        <v>34700</v>
      </c>
      <c r="B560" s="3">
        <v>8.5</v>
      </c>
    </row>
    <row r="561" spans="1:2">
      <c r="A561" s="99">
        <v>34731</v>
      </c>
      <c r="B561" s="3">
        <v>9</v>
      </c>
    </row>
    <row r="562" spans="1:2">
      <c r="A562" s="99">
        <v>34759</v>
      </c>
      <c r="B562" s="3">
        <v>9</v>
      </c>
    </row>
    <row r="563" spans="1:2">
      <c r="A563" s="99">
        <v>34790</v>
      </c>
      <c r="B563" s="3">
        <v>9</v>
      </c>
    </row>
    <row r="564" spans="1:2">
      <c r="A564" s="99">
        <v>34820</v>
      </c>
      <c r="B564" s="3">
        <v>9</v>
      </c>
    </row>
    <row r="565" spans="1:2">
      <c r="A565" s="99">
        <v>34851</v>
      </c>
      <c r="B565" s="3">
        <v>9</v>
      </c>
    </row>
    <row r="566" spans="1:2">
      <c r="A566" s="99">
        <v>34881</v>
      </c>
      <c r="B566" s="3">
        <v>8.8000000000000007</v>
      </c>
    </row>
    <row r="567" spans="1:2">
      <c r="A567" s="99">
        <v>34912</v>
      </c>
      <c r="B567" s="3">
        <v>8.75</v>
      </c>
    </row>
    <row r="568" spans="1:2">
      <c r="A568" s="99">
        <v>34943</v>
      </c>
      <c r="B568" s="3">
        <v>8.75</v>
      </c>
    </row>
    <row r="569" spans="1:2">
      <c r="A569" s="99">
        <v>34973</v>
      </c>
      <c r="B569" s="3">
        <v>8.75</v>
      </c>
    </row>
    <row r="570" spans="1:2">
      <c r="A570" s="99">
        <v>35004</v>
      </c>
      <c r="B570" s="3">
        <v>8.75</v>
      </c>
    </row>
    <row r="571" spans="1:2">
      <c r="A571" s="99">
        <v>35034</v>
      </c>
      <c r="B571" s="3">
        <v>8.65</v>
      </c>
    </row>
    <row r="572" spans="1:2">
      <c r="A572" s="99">
        <v>35065</v>
      </c>
      <c r="B572" s="3">
        <v>8.5</v>
      </c>
    </row>
    <row r="573" spans="1:2">
      <c r="A573" s="99">
        <v>35096</v>
      </c>
      <c r="B573" s="3">
        <v>8.25</v>
      </c>
    </row>
    <row r="574" spans="1:2">
      <c r="A574" s="99">
        <v>35125</v>
      </c>
      <c r="B574" s="3">
        <v>8.25</v>
      </c>
    </row>
    <row r="575" spans="1:2">
      <c r="A575" s="99">
        <v>35156</v>
      </c>
      <c r="B575" s="3">
        <v>8.25</v>
      </c>
    </row>
    <row r="576" spans="1:2">
      <c r="A576" s="99">
        <v>35186</v>
      </c>
      <c r="B576" s="3">
        <v>8.25</v>
      </c>
    </row>
    <row r="577" spans="1:2">
      <c r="A577" s="99">
        <v>35217</v>
      </c>
      <c r="B577" s="3">
        <v>8.25</v>
      </c>
    </row>
    <row r="578" spans="1:2">
      <c r="A578" s="99">
        <v>35247</v>
      </c>
      <c r="B578" s="3">
        <v>8.25</v>
      </c>
    </row>
    <row r="579" spans="1:2">
      <c r="A579" s="99">
        <v>35278</v>
      </c>
      <c r="B579" s="3">
        <v>8.25</v>
      </c>
    </row>
    <row r="580" spans="1:2">
      <c r="A580" s="99">
        <v>35309</v>
      </c>
      <c r="B580" s="3">
        <v>8.25</v>
      </c>
    </row>
    <row r="581" spans="1:2">
      <c r="A581" s="99">
        <v>35339</v>
      </c>
      <c r="B581" s="3">
        <v>8.25</v>
      </c>
    </row>
    <row r="582" spans="1:2">
      <c r="A582" s="99">
        <v>35370</v>
      </c>
      <c r="B582" s="3">
        <v>8.25</v>
      </c>
    </row>
    <row r="583" spans="1:2">
      <c r="A583" s="99">
        <v>35400</v>
      </c>
      <c r="B583" s="3">
        <v>8.25</v>
      </c>
    </row>
    <row r="584" spans="1:2">
      <c r="A584" s="99">
        <v>35431</v>
      </c>
      <c r="B584" s="3">
        <v>8.25</v>
      </c>
    </row>
    <row r="585" spans="1:2">
      <c r="A585" s="99">
        <v>35462</v>
      </c>
      <c r="B585" s="3">
        <v>8.25</v>
      </c>
    </row>
    <row r="586" spans="1:2">
      <c r="A586" s="99">
        <v>35490</v>
      </c>
      <c r="B586" s="3">
        <v>8.3000000000000007</v>
      </c>
    </row>
    <row r="587" spans="1:2">
      <c r="A587" s="99">
        <v>35521</v>
      </c>
      <c r="B587" s="3">
        <v>8.5</v>
      </c>
    </row>
    <row r="588" spans="1:2">
      <c r="A588" s="99">
        <v>35551</v>
      </c>
      <c r="B588" s="3">
        <v>8.5</v>
      </c>
    </row>
    <row r="589" spans="1:2">
      <c r="A589" s="99">
        <v>35582</v>
      </c>
      <c r="B589" s="3">
        <v>8.5</v>
      </c>
    </row>
    <row r="590" spans="1:2">
      <c r="A590" s="99">
        <v>35612</v>
      </c>
      <c r="B590" s="3">
        <v>8.5</v>
      </c>
    </row>
    <row r="591" spans="1:2">
      <c r="A591" s="99">
        <v>35643</v>
      </c>
      <c r="B591" s="3">
        <v>8.5</v>
      </c>
    </row>
    <row r="592" spans="1:2">
      <c r="A592" s="99">
        <v>35674</v>
      </c>
      <c r="B592" s="3">
        <v>8.5</v>
      </c>
    </row>
    <row r="593" spans="1:2">
      <c r="A593" s="99">
        <v>35704</v>
      </c>
      <c r="B593" s="3">
        <v>8.5</v>
      </c>
    </row>
    <row r="594" spans="1:2">
      <c r="A594" s="99">
        <v>35735</v>
      </c>
      <c r="B594" s="3">
        <v>8.5</v>
      </c>
    </row>
    <row r="595" spans="1:2">
      <c r="A595" s="99">
        <v>35765</v>
      </c>
      <c r="B595" s="3">
        <v>8.5</v>
      </c>
    </row>
    <row r="596" spans="1:2">
      <c r="A596" s="99">
        <v>35796</v>
      </c>
      <c r="B596" s="3">
        <v>8.5</v>
      </c>
    </row>
    <row r="597" spans="1:2">
      <c r="A597" s="99">
        <v>35827</v>
      </c>
      <c r="B597" s="3">
        <v>8.5</v>
      </c>
    </row>
    <row r="598" spans="1:2">
      <c r="A598" s="99">
        <v>35855</v>
      </c>
      <c r="B598" s="3">
        <v>8.5</v>
      </c>
    </row>
    <row r="599" spans="1:2">
      <c r="A599" s="99">
        <v>35886</v>
      </c>
      <c r="B599" s="3">
        <v>8.5</v>
      </c>
    </row>
    <row r="600" spans="1:2">
      <c r="A600" s="99">
        <v>35916</v>
      </c>
      <c r="B600" s="3">
        <v>8.5</v>
      </c>
    </row>
    <row r="601" spans="1:2">
      <c r="A601" s="99">
        <v>35947</v>
      </c>
      <c r="B601" s="3">
        <v>8.5</v>
      </c>
    </row>
    <row r="602" spans="1:2">
      <c r="A602" s="99">
        <v>35977</v>
      </c>
      <c r="B602" s="3">
        <v>8.5</v>
      </c>
    </row>
    <row r="603" spans="1:2">
      <c r="A603" s="99">
        <v>36008</v>
      </c>
      <c r="B603" s="3">
        <v>8.5</v>
      </c>
    </row>
    <row r="604" spans="1:2">
      <c r="A604" s="99">
        <v>36039</v>
      </c>
      <c r="B604" s="3">
        <v>8.49</v>
      </c>
    </row>
    <row r="605" spans="1:2">
      <c r="A605" s="99">
        <v>36069</v>
      </c>
      <c r="B605" s="3">
        <v>8.1199999999999992</v>
      </c>
    </row>
    <row r="606" spans="1:2">
      <c r="A606" s="99">
        <v>36100</v>
      </c>
      <c r="B606" s="3">
        <v>7.89</v>
      </c>
    </row>
    <row r="607" spans="1:2">
      <c r="A607" s="99">
        <v>36130</v>
      </c>
      <c r="B607" s="3">
        <v>7.75</v>
      </c>
    </row>
    <row r="608" spans="1:2">
      <c r="A608" s="99">
        <v>36161</v>
      </c>
      <c r="B608" s="3">
        <v>7.75</v>
      </c>
    </row>
    <row r="609" spans="1:2">
      <c r="A609" s="99">
        <v>36192</v>
      </c>
      <c r="B609" s="3">
        <v>7.75</v>
      </c>
    </row>
    <row r="610" spans="1:2">
      <c r="A610" s="99">
        <v>36220</v>
      </c>
      <c r="B610" s="3">
        <v>7.75</v>
      </c>
    </row>
    <row r="611" spans="1:2">
      <c r="A611" s="99">
        <v>36251</v>
      </c>
      <c r="B611" s="3">
        <v>7.75</v>
      </c>
    </row>
    <row r="612" spans="1:2">
      <c r="A612" s="99">
        <v>36281</v>
      </c>
      <c r="B612" s="3">
        <v>7.75</v>
      </c>
    </row>
    <row r="613" spans="1:2">
      <c r="A613" s="99">
        <v>36312</v>
      </c>
      <c r="B613" s="3">
        <v>7.75</v>
      </c>
    </row>
    <row r="614" spans="1:2">
      <c r="A614" s="99">
        <v>36342</v>
      </c>
      <c r="B614" s="3">
        <v>8</v>
      </c>
    </row>
    <row r="615" spans="1:2">
      <c r="A615" s="99">
        <v>36373</v>
      </c>
      <c r="B615" s="3">
        <v>8.06</v>
      </c>
    </row>
    <row r="616" spans="1:2">
      <c r="A616" s="99">
        <v>36404</v>
      </c>
      <c r="B616" s="3">
        <v>8.25</v>
      </c>
    </row>
    <row r="617" spans="1:2">
      <c r="A617" s="99">
        <v>36434</v>
      </c>
      <c r="B617" s="3">
        <v>8.25</v>
      </c>
    </row>
    <row r="618" spans="1:2">
      <c r="A618" s="99">
        <v>36465</v>
      </c>
      <c r="B618" s="3">
        <v>8.3699999999999992</v>
      </c>
    </row>
    <row r="619" spans="1:2">
      <c r="A619" s="99">
        <v>36495</v>
      </c>
      <c r="B619" s="3">
        <v>8.5</v>
      </c>
    </row>
    <row r="620" spans="1:2">
      <c r="A620" s="99">
        <v>36526</v>
      </c>
      <c r="B620" s="3">
        <v>8.5</v>
      </c>
    </row>
    <row r="621" spans="1:2">
      <c r="A621" s="99">
        <v>36557</v>
      </c>
      <c r="B621" s="3">
        <v>8.73</v>
      </c>
    </row>
    <row r="622" spans="1:2">
      <c r="A622" s="99">
        <v>36586</v>
      </c>
      <c r="B622" s="3">
        <v>8.83</v>
      </c>
    </row>
    <row r="623" spans="1:2">
      <c r="A623" s="99">
        <v>36617</v>
      </c>
      <c r="B623" s="3">
        <v>9</v>
      </c>
    </row>
    <row r="624" spans="1:2">
      <c r="A624" s="99">
        <v>36647</v>
      </c>
      <c r="B624" s="3">
        <v>9.24</v>
      </c>
    </row>
    <row r="625" spans="1:2">
      <c r="A625" s="99">
        <v>36678</v>
      </c>
      <c r="B625" s="3">
        <v>9.5</v>
      </c>
    </row>
    <row r="626" spans="1:2">
      <c r="A626" s="99">
        <v>36708</v>
      </c>
      <c r="B626" s="3">
        <v>9.5</v>
      </c>
    </row>
    <row r="627" spans="1:2">
      <c r="A627" s="99">
        <v>36739</v>
      </c>
      <c r="B627" s="3">
        <v>9.5</v>
      </c>
    </row>
    <row r="628" spans="1:2">
      <c r="A628" s="99">
        <v>36770</v>
      </c>
      <c r="B628" s="3">
        <v>9.5</v>
      </c>
    </row>
    <row r="629" spans="1:2">
      <c r="A629" s="99">
        <v>36800</v>
      </c>
      <c r="B629" s="3">
        <v>9.5</v>
      </c>
    </row>
    <row r="630" spans="1:2">
      <c r="A630" s="99">
        <v>36831</v>
      </c>
      <c r="B630" s="3">
        <v>9.5</v>
      </c>
    </row>
    <row r="631" spans="1:2">
      <c r="A631" s="99">
        <v>36861</v>
      </c>
      <c r="B631" s="3">
        <v>9.5</v>
      </c>
    </row>
    <row r="632" spans="1:2">
      <c r="A632" s="99">
        <v>36892</v>
      </c>
      <c r="B632" s="3">
        <v>9.0500000000000007</v>
      </c>
    </row>
    <row r="633" spans="1:2">
      <c r="A633" s="99">
        <v>36923</v>
      </c>
      <c r="B633" s="3">
        <v>8.5</v>
      </c>
    </row>
    <row r="634" spans="1:2">
      <c r="A634" s="99">
        <v>36951</v>
      </c>
      <c r="B634" s="3">
        <v>8.32</v>
      </c>
    </row>
    <row r="635" spans="1:2">
      <c r="A635" s="99">
        <v>36982</v>
      </c>
      <c r="B635" s="3">
        <v>7.8</v>
      </c>
    </row>
    <row r="636" spans="1:2">
      <c r="A636" s="99">
        <v>37012</v>
      </c>
      <c r="B636" s="3">
        <v>7.24</v>
      </c>
    </row>
    <row r="637" spans="1:2">
      <c r="A637" s="99">
        <v>37043</v>
      </c>
      <c r="B637" s="3">
        <v>6.98</v>
      </c>
    </row>
    <row r="638" spans="1:2">
      <c r="A638" s="99">
        <v>37073</v>
      </c>
      <c r="B638" s="3">
        <v>6.75</v>
      </c>
    </row>
    <row r="639" spans="1:2">
      <c r="A639" s="99">
        <v>37104</v>
      </c>
      <c r="B639" s="3">
        <v>6.67</v>
      </c>
    </row>
    <row r="640" spans="1:2">
      <c r="A640" s="99">
        <v>37135</v>
      </c>
      <c r="B640" s="3">
        <v>6.28</v>
      </c>
    </row>
    <row r="641" spans="1:2">
      <c r="A641" s="99">
        <v>37165</v>
      </c>
      <c r="B641" s="3">
        <v>5.53</v>
      </c>
    </row>
    <row r="642" spans="1:2">
      <c r="A642" s="99">
        <v>37196</v>
      </c>
      <c r="B642" s="3">
        <v>5.0999999999999996</v>
      </c>
    </row>
    <row r="643" spans="1:2">
      <c r="A643" s="99">
        <v>37226</v>
      </c>
      <c r="B643" s="3">
        <v>4.84</v>
      </c>
    </row>
    <row r="644" spans="1:2">
      <c r="A644" s="99">
        <v>37257</v>
      </c>
      <c r="B644" s="3">
        <v>4.75</v>
      </c>
    </row>
    <row r="645" spans="1:2">
      <c r="A645" s="99">
        <v>37288</v>
      </c>
      <c r="B645" s="3">
        <v>4.75</v>
      </c>
    </row>
    <row r="646" spans="1:2">
      <c r="A646" s="99">
        <v>37316</v>
      </c>
      <c r="B646" s="3">
        <v>4.75</v>
      </c>
    </row>
    <row r="647" spans="1:2">
      <c r="A647" s="99">
        <v>37347</v>
      </c>
      <c r="B647" s="3">
        <v>4.75</v>
      </c>
    </row>
    <row r="648" spans="1:2">
      <c r="A648" s="99">
        <v>37377</v>
      </c>
      <c r="B648" s="3">
        <v>4.75</v>
      </c>
    </row>
    <row r="649" spans="1:2">
      <c r="A649" s="99">
        <v>37408</v>
      </c>
      <c r="B649" s="3">
        <v>4.75</v>
      </c>
    </row>
    <row r="650" spans="1:2">
      <c r="A650" s="99">
        <v>37438</v>
      </c>
      <c r="B650" s="3">
        <v>4.75</v>
      </c>
    </row>
    <row r="651" spans="1:2">
      <c r="A651" s="99">
        <v>37469</v>
      </c>
      <c r="B651" s="3">
        <v>4.75</v>
      </c>
    </row>
    <row r="652" spans="1:2">
      <c r="A652" s="99">
        <v>37500</v>
      </c>
      <c r="B652" s="3">
        <v>4.75</v>
      </c>
    </row>
    <row r="653" spans="1:2">
      <c r="A653" s="99">
        <v>37530</v>
      </c>
      <c r="B653" s="3">
        <v>4.75</v>
      </c>
    </row>
    <row r="654" spans="1:2">
      <c r="A654" s="99">
        <v>37561</v>
      </c>
      <c r="B654" s="3">
        <v>4.3499999999999996</v>
      </c>
    </row>
    <row r="655" spans="1:2">
      <c r="A655" s="99">
        <v>37591</v>
      </c>
      <c r="B655" s="3">
        <v>4.25</v>
      </c>
    </row>
    <row r="656" spans="1:2">
      <c r="A656" s="99">
        <v>37622</v>
      </c>
      <c r="B656" s="3">
        <v>4.25</v>
      </c>
    </row>
    <row r="657" spans="1:2">
      <c r="A657" s="99">
        <v>37653</v>
      </c>
      <c r="B657" s="3">
        <v>4.25</v>
      </c>
    </row>
    <row r="658" spans="1:2">
      <c r="A658" s="99">
        <v>37681</v>
      </c>
      <c r="B658" s="3">
        <v>4.25</v>
      </c>
    </row>
    <row r="659" spans="1:2">
      <c r="A659" s="99">
        <v>37712</v>
      </c>
      <c r="B659" s="3">
        <v>4.25</v>
      </c>
    </row>
    <row r="660" spans="1:2">
      <c r="A660" s="99">
        <v>37742</v>
      </c>
      <c r="B660" s="3">
        <v>4.25</v>
      </c>
    </row>
    <row r="661" spans="1:2">
      <c r="A661" s="99">
        <v>37773</v>
      </c>
      <c r="B661" s="3">
        <v>4.22</v>
      </c>
    </row>
    <row r="662" spans="1:2">
      <c r="A662" s="99">
        <v>37803</v>
      </c>
      <c r="B662" s="3">
        <v>4</v>
      </c>
    </row>
    <row r="663" spans="1:2">
      <c r="A663" s="99">
        <v>37834</v>
      </c>
      <c r="B663" s="3">
        <v>4</v>
      </c>
    </row>
    <row r="664" spans="1:2">
      <c r="A664" s="99">
        <v>37865</v>
      </c>
      <c r="B664" s="3">
        <v>4</v>
      </c>
    </row>
    <row r="665" spans="1:2">
      <c r="A665" s="99">
        <v>37895</v>
      </c>
      <c r="B665" s="3">
        <v>4</v>
      </c>
    </row>
    <row r="666" spans="1:2">
      <c r="A666" s="99">
        <v>37926</v>
      </c>
      <c r="B666" s="3">
        <v>4</v>
      </c>
    </row>
    <row r="667" spans="1:2">
      <c r="A667" s="99">
        <v>37956</v>
      </c>
      <c r="B667" s="3">
        <v>4</v>
      </c>
    </row>
    <row r="668" spans="1:2">
      <c r="A668" s="99">
        <v>37987</v>
      </c>
      <c r="B668" s="3">
        <v>4</v>
      </c>
    </row>
    <row r="669" spans="1:2">
      <c r="A669" s="99">
        <v>38018</v>
      </c>
      <c r="B669" s="3">
        <v>4</v>
      </c>
    </row>
    <row r="670" spans="1:2">
      <c r="A670" s="99">
        <v>38047</v>
      </c>
      <c r="B670" s="3">
        <v>4</v>
      </c>
    </row>
    <row r="671" spans="1:2">
      <c r="A671" s="99">
        <v>38078</v>
      </c>
      <c r="B671" s="3">
        <v>4</v>
      </c>
    </row>
    <row r="672" spans="1:2">
      <c r="A672" s="99">
        <v>38108</v>
      </c>
      <c r="B672" s="3">
        <v>4</v>
      </c>
    </row>
    <row r="673" spans="1:2">
      <c r="A673" s="99">
        <v>38139</v>
      </c>
      <c r="B673" s="3">
        <v>4.01</v>
      </c>
    </row>
    <row r="674" spans="1:2">
      <c r="A674" s="99">
        <v>38169</v>
      </c>
      <c r="B674" s="3">
        <v>4.25</v>
      </c>
    </row>
    <row r="675" spans="1:2">
      <c r="A675" s="99">
        <v>38200</v>
      </c>
      <c r="B675" s="3">
        <v>4.43</v>
      </c>
    </row>
    <row r="676" spans="1:2">
      <c r="A676" s="99">
        <v>38231</v>
      </c>
      <c r="B676" s="3">
        <v>4.58</v>
      </c>
    </row>
    <row r="677" spans="1:2">
      <c r="A677" s="99">
        <v>38261</v>
      </c>
      <c r="B677" s="3">
        <v>4.75</v>
      </c>
    </row>
    <row r="678" spans="1:2">
      <c r="A678" s="99">
        <v>38292</v>
      </c>
      <c r="B678" s="3">
        <v>4.93</v>
      </c>
    </row>
    <row r="679" spans="1:2">
      <c r="A679" s="99">
        <v>38322</v>
      </c>
      <c r="B679" s="3">
        <v>5.15</v>
      </c>
    </row>
    <row r="680" spans="1:2">
      <c r="A680" s="99">
        <v>38353</v>
      </c>
      <c r="B680" s="3">
        <v>5.25</v>
      </c>
    </row>
    <row r="681" spans="1:2">
      <c r="A681" s="99">
        <v>38384</v>
      </c>
      <c r="B681" s="3">
        <v>5.49</v>
      </c>
    </row>
    <row r="682" spans="1:2">
      <c r="A682" s="99">
        <v>38412</v>
      </c>
      <c r="B682" s="3">
        <v>5.58</v>
      </c>
    </row>
    <row r="683" spans="1:2">
      <c r="A683" s="99">
        <v>38443</v>
      </c>
      <c r="B683" s="3">
        <v>5.75</v>
      </c>
    </row>
    <row r="684" spans="1:2">
      <c r="A684" s="99">
        <v>38473</v>
      </c>
      <c r="B684" s="3">
        <v>5.98</v>
      </c>
    </row>
    <row r="685" spans="1:2">
      <c r="A685" s="99">
        <v>38504</v>
      </c>
      <c r="B685" s="3">
        <v>6.01</v>
      </c>
    </row>
    <row r="686" spans="1:2">
      <c r="A686" s="99">
        <v>38534</v>
      </c>
      <c r="B686" s="3">
        <v>6.25</v>
      </c>
    </row>
    <row r="687" spans="1:2">
      <c r="A687" s="99">
        <v>38565</v>
      </c>
      <c r="B687" s="3">
        <v>6.44</v>
      </c>
    </row>
    <row r="688" spans="1:2">
      <c r="A688" s="99">
        <v>38596</v>
      </c>
      <c r="B688" s="3">
        <v>6.59</v>
      </c>
    </row>
    <row r="689" spans="1:2">
      <c r="A689" s="99">
        <v>38626</v>
      </c>
      <c r="B689" s="3">
        <v>6.75</v>
      </c>
    </row>
    <row r="690" spans="1:2">
      <c r="A690" s="99">
        <v>38657</v>
      </c>
      <c r="B690" s="3">
        <v>7</v>
      </c>
    </row>
    <row r="691" spans="1:2">
      <c r="A691" s="99">
        <v>38687</v>
      </c>
      <c r="B691" s="3">
        <v>7.15</v>
      </c>
    </row>
    <row r="692" spans="1:2">
      <c r="A692" s="99">
        <v>38718</v>
      </c>
      <c r="B692" s="3">
        <v>7.26</v>
      </c>
    </row>
    <row r="693" spans="1:2">
      <c r="A693" s="99">
        <v>38749</v>
      </c>
      <c r="B693" s="3">
        <v>7.5</v>
      </c>
    </row>
    <row r="694" spans="1:2">
      <c r="A694" s="99">
        <v>38777</v>
      </c>
      <c r="B694" s="3">
        <v>7.53</v>
      </c>
    </row>
    <row r="695" spans="1:2">
      <c r="A695" s="99">
        <v>38808</v>
      </c>
      <c r="B695" s="3">
        <v>7.75</v>
      </c>
    </row>
    <row r="696" spans="1:2">
      <c r="A696" s="99">
        <v>38838</v>
      </c>
      <c r="B696" s="3">
        <v>7.93</v>
      </c>
    </row>
    <row r="697" spans="1:2">
      <c r="A697" s="99">
        <v>38869</v>
      </c>
      <c r="B697" s="3">
        <v>8.02</v>
      </c>
    </row>
    <row r="698" spans="1:2">
      <c r="A698" s="99">
        <v>38899</v>
      </c>
      <c r="B698" s="3">
        <v>8.25</v>
      </c>
    </row>
    <row r="699" spans="1:2">
      <c r="A699" s="99">
        <v>38930</v>
      </c>
      <c r="B699" s="3">
        <v>8.25</v>
      </c>
    </row>
    <row r="700" spans="1:2">
      <c r="A700" s="99">
        <v>38961</v>
      </c>
      <c r="B700" s="3">
        <v>8.25</v>
      </c>
    </row>
    <row r="701" spans="1:2">
      <c r="A701" s="99">
        <v>38991</v>
      </c>
      <c r="B701" s="3">
        <v>8.25</v>
      </c>
    </row>
    <row r="702" spans="1:2">
      <c r="A702" s="99">
        <v>39022</v>
      </c>
      <c r="B702" s="3">
        <v>8.25</v>
      </c>
    </row>
    <row r="703" spans="1:2">
      <c r="A703" s="99">
        <v>39052</v>
      </c>
      <c r="B703" s="3">
        <v>8.25</v>
      </c>
    </row>
    <row r="704" spans="1:2">
      <c r="A704" s="99">
        <v>39083</v>
      </c>
      <c r="B704" s="3">
        <v>8.25</v>
      </c>
    </row>
    <row r="705" spans="1:2">
      <c r="A705" s="99">
        <v>39114</v>
      </c>
      <c r="B705" s="3">
        <v>8.25</v>
      </c>
    </row>
    <row r="706" spans="1:2">
      <c r="A706" s="99">
        <v>39142</v>
      </c>
      <c r="B706" s="3">
        <v>8.25</v>
      </c>
    </row>
    <row r="707" spans="1:2">
      <c r="A707" s="99">
        <v>39173</v>
      </c>
      <c r="B707" s="3">
        <v>8.25</v>
      </c>
    </row>
    <row r="708" spans="1:2">
      <c r="A708" s="99">
        <v>39203</v>
      </c>
      <c r="B708" s="3">
        <v>8.25</v>
      </c>
    </row>
    <row r="709" spans="1:2">
      <c r="A709" s="99">
        <v>39234</v>
      </c>
      <c r="B709" s="3">
        <v>8.25</v>
      </c>
    </row>
    <row r="710" spans="1:2">
      <c r="A710" s="99">
        <v>39264</v>
      </c>
      <c r="B710" s="3">
        <v>8.25</v>
      </c>
    </row>
    <row r="711" spans="1:2">
      <c r="A711" s="99">
        <v>39295</v>
      </c>
      <c r="B711" s="3">
        <v>8.25</v>
      </c>
    </row>
    <row r="712" spans="1:2">
      <c r="A712" s="99">
        <v>39326</v>
      </c>
      <c r="B712" s="3">
        <v>8.0299999999999994</v>
      </c>
    </row>
    <row r="713" spans="1:2">
      <c r="A713" s="99">
        <v>39356</v>
      </c>
      <c r="B713" s="3">
        <v>7.74</v>
      </c>
    </row>
    <row r="714" spans="1:2">
      <c r="A714" s="99">
        <v>39387</v>
      </c>
      <c r="B714" s="3">
        <v>7.5</v>
      </c>
    </row>
    <row r="715" spans="1:2">
      <c r="A715" s="99">
        <v>39417</v>
      </c>
      <c r="B715" s="3">
        <v>7.33</v>
      </c>
    </row>
    <row r="716" spans="1:2">
      <c r="A716" s="99">
        <v>39448</v>
      </c>
      <c r="B716" s="3">
        <v>6.98</v>
      </c>
    </row>
    <row r="717" spans="1:2">
      <c r="A717" s="99">
        <v>39479</v>
      </c>
      <c r="B717" s="3">
        <v>6</v>
      </c>
    </row>
    <row r="718" spans="1:2">
      <c r="A718" s="99">
        <v>39508</v>
      </c>
      <c r="B718" s="3">
        <v>5.66</v>
      </c>
    </row>
    <row r="719" spans="1:2">
      <c r="A719" s="99">
        <v>39539</v>
      </c>
      <c r="B719" s="3">
        <v>5.24</v>
      </c>
    </row>
    <row r="720" spans="1:2">
      <c r="A720" s="99">
        <v>39569</v>
      </c>
      <c r="B720" s="3">
        <v>5</v>
      </c>
    </row>
    <row r="721" spans="1:2">
      <c r="A721" s="99">
        <v>39600</v>
      </c>
      <c r="B721" s="3">
        <v>5</v>
      </c>
    </row>
    <row r="722" spans="1:2">
      <c r="A722" s="99">
        <v>39630</v>
      </c>
      <c r="B722" s="3">
        <v>5</v>
      </c>
    </row>
    <row r="723" spans="1:2">
      <c r="A723" s="99">
        <v>39661</v>
      </c>
      <c r="B723" s="3">
        <v>5</v>
      </c>
    </row>
    <row r="724" spans="1:2">
      <c r="A724" s="99">
        <v>39692</v>
      </c>
      <c r="B724" s="3">
        <v>5</v>
      </c>
    </row>
    <row r="725" spans="1:2">
      <c r="A725" s="99">
        <v>39722</v>
      </c>
      <c r="B725" s="3">
        <v>4.5599999999999996</v>
      </c>
    </row>
    <row r="726" spans="1:2">
      <c r="A726" s="99">
        <v>39753</v>
      </c>
      <c r="B726" s="3">
        <v>4</v>
      </c>
    </row>
    <row r="727" spans="1:2">
      <c r="A727" s="99">
        <v>39783</v>
      </c>
      <c r="B727" s="3">
        <v>3.61</v>
      </c>
    </row>
    <row r="728" spans="1:2">
      <c r="A728" s="99">
        <v>39814</v>
      </c>
      <c r="B728" s="3">
        <v>3.25</v>
      </c>
    </row>
    <row r="729" spans="1:2">
      <c r="A729" s="99">
        <v>39845</v>
      </c>
      <c r="B729" s="3">
        <v>3.25</v>
      </c>
    </row>
    <row r="730" spans="1:2">
      <c r="A730" s="99">
        <v>39873</v>
      </c>
      <c r="B730" s="3">
        <v>3.25</v>
      </c>
    </row>
    <row r="731" spans="1:2">
      <c r="A731" s="99">
        <v>39904</v>
      </c>
      <c r="B731" s="3">
        <v>3.25</v>
      </c>
    </row>
    <row r="732" spans="1:2">
      <c r="A732" s="99">
        <v>39934</v>
      </c>
      <c r="B732" s="3">
        <v>3.25</v>
      </c>
    </row>
    <row r="733" spans="1:2">
      <c r="A733" s="99">
        <v>39965</v>
      </c>
      <c r="B733" s="3">
        <v>3.25</v>
      </c>
    </row>
    <row r="734" spans="1:2">
      <c r="A734" s="99">
        <v>39995</v>
      </c>
      <c r="B734" s="3">
        <v>3.25</v>
      </c>
    </row>
    <row r="735" spans="1:2">
      <c r="A735" s="99">
        <v>40026</v>
      </c>
      <c r="B735" s="3">
        <v>3.25</v>
      </c>
    </row>
    <row r="736" spans="1:2">
      <c r="A736" s="99">
        <v>40057</v>
      </c>
      <c r="B736" s="3">
        <v>3.25</v>
      </c>
    </row>
    <row r="737" spans="1:2">
      <c r="A737" s="99">
        <v>40087</v>
      </c>
      <c r="B737" s="3">
        <v>3.25</v>
      </c>
    </row>
    <row r="738" spans="1:2">
      <c r="A738" s="99">
        <v>40118</v>
      </c>
      <c r="B738" s="3">
        <v>3.25</v>
      </c>
    </row>
    <row r="739" spans="1:2">
      <c r="A739" s="99">
        <v>40148</v>
      </c>
      <c r="B739" s="3">
        <v>3.25</v>
      </c>
    </row>
    <row r="740" spans="1:2">
      <c r="A740" s="99">
        <v>40179</v>
      </c>
      <c r="B740" s="3">
        <v>3.25</v>
      </c>
    </row>
    <row r="741" spans="1:2">
      <c r="A741" s="99">
        <v>40210</v>
      </c>
      <c r="B741" s="3">
        <v>3.25</v>
      </c>
    </row>
    <row r="742" spans="1:2">
      <c r="A742" s="99">
        <v>40238</v>
      </c>
      <c r="B742" s="3">
        <v>3.25</v>
      </c>
    </row>
    <row r="743" spans="1:2">
      <c r="A743" s="99">
        <v>40269</v>
      </c>
      <c r="B743" s="3">
        <v>3.25</v>
      </c>
    </row>
    <row r="744" spans="1:2">
      <c r="A744" s="99">
        <v>40299</v>
      </c>
      <c r="B744" s="3">
        <v>3.25</v>
      </c>
    </row>
    <row r="745" spans="1:2">
      <c r="A745" s="99">
        <v>40330</v>
      </c>
      <c r="B745" s="3">
        <v>3.25</v>
      </c>
    </row>
    <row r="746" spans="1:2">
      <c r="A746" s="99">
        <v>40360</v>
      </c>
      <c r="B746" s="3">
        <v>3.25</v>
      </c>
    </row>
    <row r="747" spans="1:2">
      <c r="A747" s="99">
        <v>40391</v>
      </c>
      <c r="B747" s="3">
        <v>3.25</v>
      </c>
    </row>
    <row r="748" spans="1:2">
      <c r="A748" s="99">
        <v>40422</v>
      </c>
      <c r="B748" s="3">
        <v>3.25</v>
      </c>
    </row>
    <row r="749" spans="1:2">
      <c r="A749" s="99">
        <v>40452</v>
      </c>
      <c r="B749" s="3">
        <v>3.25</v>
      </c>
    </row>
    <row r="750" spans="1:2">
      <c r="A750" s="99">
        <v>40483</v>
      </c>
      <c r="B750" s="3">
        <v>3.25</v>
      </c>
    </row>
    <row r="751" spans="1:2">
      <c r="A751" s="99">
        <v>40513</v>
      </c>
      <c r="B751" s="3">
        <v>3.25</v>
      </c>
    </row>
    <row r="752" spans="1:2">
      <c r="A752" s="99">
        <v>40544</v>
      </c>
      <c r="B752" s="3">
        <v>3.25</v>
      </c>
    </row>
    <row r="753" spans="1:2">
      <c r="A753" s="99">
        <v>40575</v>
      </c>
      <c r="B753" s="3">
        <v>3.25</v>
      </c>
    </row>
    <row r="754" spans="1:2">
      <c r="A754" s="99">
        <v>40603</v>
      </c>
      <c r="B754" s="3">
        <v>3.25</v>
      </c>
    </row>
    <row r="755" spans="1:2">
      <c r="A755" s="99">
        <v>40634</v>
      </c>
      <c r="B755" s="3">
        <v>3.25</v>
      </c>
    </row>
    <row r="756" spans="1:2">
      <c r="A756" s="99">
        <v>40664</v>
      </c>
      <c r="B756" s="3">
        <v>3.25</v>
      </c>
    </row>
    <row r="757" spans="1:2">
      <c r="A757" s="99">
        <v>40695</v>
      </c>
      <c r="B757" s="3">
        <v>3.25</v>
      </c>
    </row>
    <row r="758" spans="1:2">
      <c r="A758" s="99">
        <v>40725</v>
      </c>
      <c r="B758" s="3">
        <v>3.25</v>
      </c>
    </row>
    <row r="759" spans="1:2">
      <c r="A759" s="99">
        <v>40756</v>
      </c>
      <c r="B759" s="3">
        <v>3.25</v>
      </c>
    </row>
    <row r="760" spans="1:2">
      <c r="A760" s="99">
        <v>40787</v>
      </c>
      <c r="B760" s="3">
        <v>3.25</v>
      </c>
    </row>
    <row r="761" spans="1:2">
      <c r="A761" s="99">
        <v>40817</v>
      </c>
      <c r="B761" s="3">
        <v>3.25</v>
      </c>
    </row>
    <row r="762" spans="1:2">
      <c r="A762" s="99">
        <v>40848</v>
      </c>
      <c r="B762" s="3">
        <v>3.25</v>
      </c>
    </row>
    <row r="763" spans="1:2">
      <c r="A763" s="99">
        <v>40878</v>
      </c>
      <c r="B763" s="3">
        <v>3.25</v>
      </c>
    </row>
    <row r="764" spans="1:2">
      <c r="A764" s="99">
        <v>40909</v>
      </c>
      <c r="B764" s="3">
        <v>3.25</v>
      </c>
    </row>
    <row r="765" spans="1:2">
      <c r="A765" s="99">
        <v>40940</v>
      </c>
      <c r="B765" s="3">
        <v>3.25</v>
      </c>
    </row>
    <row r="766" spans="1:2">
      <c r="A766" s="99">
        <v>40969</v>
      </c>
      <c r="B766" s="3">
        <v>3.25</v>
      </c>
    </row>
    <row r="767" spans="1:2">
      <c r="A767" s="99">
        <v>41000</v>
      </c>
      <c r="B767" s="3">
        <v>3.25</v>
      </c>
    </row>
    <row r="768" spans="1:2">
      <c r="A768" s="99">
        <v>41030</v>
      </c>
      <c r="B768" s="3">
        <v>3.25</v>
      </c>
    </row>
    <row r="769" spans="1:2">
      <c r="A769" s="99">
        <v>41061</v>
      </c>
      <c r="B769" s="3">
        <v>3.25</v>
      </c>
    </row>
    <row r="770" spans="1:2">
      <c r="A770" s="99">
        <v>41091</v>
      </c>
      <c r="B770" s="3">
        <v>3.25</v>
      </c>
    </row>
    <row r="771" spans="1:2">
      <c r="A771" s="99">
        <v>41122</v>
      </c>
      <c r="B771" s="3">
        <v>3.25</v>
      </c>
    </row>
    <row r="772" spans="1:2">
      <c r="A772" s="99">
        <v>41153</v>
      </c>
      <c r="B772" s="3">
        <v>3.25</v>
      </c>
    </row>
    <row r="773" spans="1:2">
      <c r="A773" s="99">
        <v>41183</v>
      </c>
      <c r="B773" s="3">
        <v>3.25</v>
      </c>
    </row>
    <row r="774" spans="1:2">
      <c r="A774" s="99">
        <v>41214</v>
      </c>
      <c r="B774" s="3">
        <v>3.25</v>
      </c>
    </row>
    <row r="775" spans="1:2">
      <c r="A775" s="99">
        <v>41244</v>
      </c>
      <c r="B775" s="3">
        <v>3.25</v>
      </c>
    </row>
    <row r="776" spans="1:2">
      <c r="A776" s="99">
        <v>41275</v>
      </c>
      <c r="B776" s="3">
        <v>3.25</v>
      </c>
    </row>
    <row r="777" spans="1:2">
      <c r="A777" s="99">
        <v>41306</v>
      </c>
      <c r="B777" s="3">
        <v>3.25</v>
      </c>
    </row>
    <row r="778" spans="1:2">
      <c r="A778" s="99">
        <v>41334</v>
      </c>
      <c r="B778" s="3">
        <v>3.25</v>
      </c>
    </row>
    <row r="779" spans="1:2">
      <c r="A779" s="99">
        <v>41365</v>
      </c>
      <c r="B779" s="3">
        <v>3.25</v>
      </c>
    </row>
    <row r="780" spans="1:2">
      <c r="A780" s="99">
        <v>41395</v>
      </c>
      <c r="B780" s="3">
        <v>3.25</v>
      </c>
    </row>
    <row r="781" spans="1:2">
      <c r="A781" s="99">
        <v>41426</v>
      </c>
      <c r="B781" s="3">
        <v>3.25</v>
      </c>
    </row>
    <row r="782" spans="1:2">
      <c r="A782" s="99">
        <v>41456</v>
      </c>
      <c r="B782" s="3">
        <v>3.25</v>
      </c>
    </row>
    <row r="783" spans="1:2">
      <c r="A783" s="99">
        <v>41487</v>
      </c>
      <c r="B783" s="3">
        <v>3.25</v>
      </c>
    </row>
    <row r="784" spans="1:2">
      <c r="A784" s="99">
        <v>41518</v>
      </c>
      <c r="B784" s="3">
        <v>3.25</v>
      </c>
    </row>
    <row r="785" spans="1:2">
      <c r="A785" s="99">
        <v>41548</v>
      </c>
      <c r="B785" s="3">
        <v>3.25</v>
      </c>
    </row>
    <row r="786" spans="1:2">
      <c r="A786" s="99">
        <v>41579</v>
      </c>
      <c r="B786" s="3">
        <v>3.25</v>
      </c>
    </row>
    <row r="787" spans="1:2">
      <c r="A787" s="99">
        <v>41609</v>
      </c>
      <c r="B787" s="3">
        <v>3.25</v>
      </c>
    </row>
    <row r="788" spans="1:2">
      <c r="A788" s="99">
        <v>41640</v>
      </c>
      <c r="B788" s="3">
        <v>3.25</v>
      </c>
    </row>
    <row r="789" spans="1:2">
      <c r="A789" s="99">
        <v>41671</v>
      </c>
      <c r="B789" s="3">
        <v>3.25</v>
      </c>
    </row>
    <row r="790" spans="1:2">
      <c r="A790" s="99">
        <v>41699</v>
      </c>
      <c r="B790" s="3">
        <v>3.25</v>
      </c>
    </row>
    <row r="791" spans="1:2">
      <c r="A791" s="99">
        <v>41730</v>
      </c>
      <c r="B791" s="3">
        <v>3.25</v>
      </c>
    </row>
    <row r="792" spans="1:2">
      <c r="A792" s="99">
        <v>41760</v>
      </c>
      <c r="B792" s="3">
        <v>3.25</v>
      </c>
    </row>
    <row r="793" spans="1:2">
      <c r="A793" s="99">
        <v>41791</v>
      </c>
      <c r="B793" s="3">
        <v>3.25</v>
      </c>
    </row>
    <row r="794" spans="1:2">
      <c r="A794" s="99">
        <v>41821</v>
      </c>
      <c r="B794" s="3">
        <v>3.25</v>
      </c>
    </row>
    <row r="795" spans="1:2">
      <c r="A795" s="99">
        <v>41852</v>
      </c>
      <c r="B795" s="3">
        <v>3.25</v>
      </c>
    </row>
    <row r="796" spans="1:2">
      <c r="A796" s="99">
        <v>41883</v>
      </c>
      <c r="B796" s="3">
        <v>3.25</v>
      </c>
    </row>
    <row r="797" spans="1:2">
      <c r="A797" s="99">
        <v>41913</v>
      </c>
      <c r="B797" s="3">
        <v>3.25</v>
      </c>
    </row>
    <row r="798" spans="1:2">
      <c r="A798" s="99">
        <v>41944</v>
      </c>
      <c r="B798" s="3">
        <v>3.25</v>
      </c>
    </row>
    <row r="799" spans="1:2">
      <c r="A799" s="99">
        <v>41974</v>
      </c>
      <c r="B799" s="3">
        <v>3.25</v>
      </c>
    </row>
    <row r="800" spans="1:2">
      <c r="A800" s="99">
        <v>42005</v>
      </c>
      <c r="B800" s="3">
        <v>3.25</v>
      </c>
    </row>
    <row r="801" spans="1:2">
      <c r="A801" s="99">
        <v>42036</v>
      </c>
      <c r="B801" s="3">
        <v>3.25</v>
      </c>
    </row>
    <row r="802" spans="1:2">
      <c r="A802" s="99">
        <v>42064</v>
      </c>
      <c r="B802" s="3">
        <v>3.25</v>
      </c>
    </row>
    <row r="803" spans="1:2">
      <c r="A803" s="99">
        <v>42095</v>
      </c>
      <c r="B803" s="3">
        <v>3.25</v>
      </c>
    </row>
    <row r="804" spans="1:2">
      <c r="A804" s="99">
        <v>42125</v>
      </c>
      <c r="B804" s="3">
        <v>3.25</v>
      </c>
    </row>
    <row r="805" spans="1:2">
      <c r="A805" s="99">
        <v>42156</v>
      </c>
      <c r="B805" s="3">
        <v>3.25</v>
      </c>
    </row>
    <row r="806" spans="1:2">
      <c r="A806" s="99">
        <v>42186</v>
      </c>
      <c r="B806" s="3">
        <v>3.25</v>
      </c>
    </row>
    <row r="807" spans="1:2">
      <c r="A807" s="99">
        <v>42217</v>
      </c>
      <c r="B807" s="3">
        <v>3.25</v>
      </c>
    </row>
    <row r="808" spans="1:2">
      <c r="A808" s="99">
        <v>42248</v>
      </c>
      <c r="B808" s="3">
        <v>3.25</v>
      </c>
    </row>
    <row r="809" spans="1:2">
      <c r="A809" s="99">
        <v>42278</v>
      </c>
      <c r="B809" s="3">
        <v>3.25</v>
      </c>
    </row>
    <row r="810" spans="1:2">
      <c r="A810" s="99">
        <v>42309</v>
      </c>
      <c r="B810" s="3">
        <v>3.25</v>
      </c>
    </row>
    <row r="811" spans="1:2">
      <c r="A811" s="99">
        <v>42339</v>
      </c>
      <c r="B811" s="3">
        <v>3.37</v>
      </c>
    </row>
    <row r="812" spans="1:2">
      <c r="A812" s="99">
        <v>42370</v>
      </c>
      <c r="B812" s="3">
        <v>3.5</v>
      </c>
    </row>
    <row r="813" spans="1:2">
      <c r="A813" s="99">
        <v>42401</v>
      </c>
      <c r="B813" s="3">
        <v>3.5</v>
      </c>
    </row>
    <row r="814" spans="1:2">
      <c r="A814" s="99">
        <v>42430</v>
      </c>
      <c r="B814" s="3">
        <v>3.5</v>
      </c>
    </row>
    <row r="815" spans="1:2">
      <c r="A815" s="99">
        <v>42461</v>
      </c>
      <c r="B815" s="3">
        <v>3.5</v>
      </c>
    </row>
    <row r="816" spans="1:2">
      <c r="A816" s="99">
        <v>42491</v>
      </c>
      <c r="B816" s="3">
        <v>3.5</v>
      </c>
    </row>
    <row r="817" spans="1:2">
      <c r="A817" s="99">
        <v>42522</v>
      </c>
      <c r="B817" s="3">
        <v>3.5</v>
      </c>
    </row>
    <row r="818" spans="1:2">
      <c r="A818" s="99">
        <v>42552</v>
      </c>
      <c r="B818" s="3">
        <v>3.5</v>
      </c>
    </row>
    <row r="819" spans="1:2">
      <c r="A819" s="99">
        <v>42583</v>
      </c>
      <c r="B819" s="3">
        <v>3.5</v>
      </c>
    </row>
    <row r="820" spans="1:2">
      <c r="A820" s="99">
        <v>42614</v>
      </c>
      <c r="B820" s="3">
        <v>3.5</v>
      </c>
    </row>
    <row r="821" spans="1:2">
      <c r="A821" s="99">
        <v>42644</v>
      </c>
      <c r="B821" s="3">
        <v>3.5</v>
      </c>
    </row>
    <row r="822" spans="1:2">
      <c r="A822" s="99">
        <v>42675</v>
      </c>
      <c r="B822" s="3">
        <v>3.5</v>
      </c>
    </row>
    <row r="823" spans="1:2">
      <c r="A823" s="99">
        <v>42705</v>
      </c>
      <c r="B823" s="3">
        <v>3.64</v>
      </c>
    </row>
    <row r="824" spans="1:2">
      <c r="A824" s="99">
        <v>42736</v>
      </c>
      <c r="B824" s="3">
        <v>3.75</v>
      </c>
    </row>
    <row r="825" spans="1:2">
      <c r="A825" s="99">
        <v>42767</v>
      </c>
      <c r="B825" s="3">
        <v>3.75</v>
      </c>
    </row>
    <row r="826" spans="1:2">
      <c r="A826" s="99">
        <v>42795</v>
      </c>
      <c r="B826" s="3">
        <v>3.88</v>
      </c>
    </row>
    <row r="827" spans="1:2">
      <c r="A827" s="99">
        <v>42826</v>
      </c>
      <c r="B827" s="3">
        <v>4</v>
      </c>
    </row>
    <row r="828" spans="1:2">
      <c r="A828" s="99">
        <v>42856</v>
      </c>
      <c r="B828" s="3">
        <v>4</v>
      </c>
    </row>
    <row r="829" spans="1:2">
      <c r="A829" s="99">
        <v>42887</v>
      </c>
      <c r="B829" s="3">
        <v>4.13</v>
      </c>
    </row>
    <row r="830" spans="1:2">
      <c r="A830" s="99">
        <v>42917</v>
      </c>
      <c r="B830" s="3">
        <v>4.25</v>
      </c>
    </row>
    <row r="831" spans="1:2">
      <c r="A831" s="99">
        <v>42948</v>
      </c>
      <c r="B831" s="3">
        <v>4.25</v>
      </c>
    </row>
    <row r="832" spans="1:2">
      <c r="A832" s="99">
        <v>42979</v>
      </c>
      <c r="B832" s="3">
        <v>4.25</v>
      </c>
    </row>
    <row r="833" spans="1:3">
      <c r="A833" s="99">
        <v>43009</v>
      </c>
      <c r="B833" s="3">
        <v>4.25</v>
      </c>
    </row>
    <row r="834" spans="1:3">
      <c r="A834" s="99">
        <v>43040</v>
      </c>
      <c r="B834" s="3">
        <v>4.25</v>
      </c>
    </row>
    <row r="835" spans="1:3">
      <c r="A835" s="99">
        <v>43070</v>
      </c>
      <c r="B835" s="3">
        <v>4.4000000000000004</v>
      </c>
    </row>
    <row r="836" spans="1:3">
      <c r="A836" s="99">
        <v>43101</v>
      </c>
      <c r="B836" s="3">
        <v>4.5</v>
      </c>
    </row>
    <row r="837" spans="1:3">
      <c r="A837" s="99">
        <v>43132</v>
      </c>
      <c r="B837" s="3">
        <v>4.5</v>
      </c>
    </row>
    <row r="838" spans="1:3">
      <c r="A838" s="99">
        <v>43160</v>
      </c>
      <c r="B838" s="3">
        <v>4.58</v>
      </c>
    </row>
    <row r="839" spans="1:3">
      <c r="A839" s="99">
        <v>43191</v>
      </c>
      <c r="B839" s="3">
        <v>4.75</v>
      </c>
    </row>
    <row r="840" spans="1:3">
      <c r="A840" s="99">
        <v>43221</v>
      </c>
      <c r="B840" s="3">
        <v>4.75</v>
      </c>
    </row>
    <row r="841" spans="1:3">
      <c r="A841" s="99">
        <v>43252</v>
      </c>
      <c r="B841" s="3">
        <v>4.8899999999999997</v>
      </c>
    </row>
    <row r="842" spans="1:3">
      <c r="A842" s="99">
        <v>43282</v>
      </c>
      <c r="B842" s="3">
        <v>5</v>
      </c>
    </row>
    <row r="843" spans="1:3">
      <c r="A843" s="99">
        <v>43313</v>
      </c>
      <c r="B843" s="3">
        <v>5</v>
      </c>
    </row>
    <row r="844" spans="1:3">
      <c r="A844" s="99">
        <v>43344</v>
      </c>
      <c r="B844" s="3">
        <v>5.03</v>
      </c>
      <c r="C844" s="12"/>
    </row>
    <row r="845" spans="1:3">
      <c r="A845" s="99">
        <v>43374</v>
      </c>
      <c r="B845" s="3">
        <v>5.25</v>
      </c>
      <c r="C845" s="12"/>
    </row>
    <row r="846" spans="1:3">
      <c r="A846" s="99">
        <v>43405</v>
      </c>
      <c r="B846" s="3">
        <v>5.25</v>
      </c>
      <c r="C846" s="12"/>
    </row>
    <row r="847" spans="1:3">
      <c r="A847" s="99">
        <v>43435</v>
      </c>
      <c r="B847" s="3">
        <v>5.35</v>
      </c>
      <c r="C847" s="12">
        <f t="shared" ref="C847" si="5">AVERAGE(B836:B847)/100</f>
        <v>4.9041666666666671E-2</v>
      </c>
    </row>
    <row r="848" spans="1:3">
      <c r="A848" s="99">
        <v>43466</v>
      </c>
      <c r="B848" s="3">
        <v>5.5</v>
      </c>
      <c r="C848" s="12"/>
    </row>
    <row r="849" spans="1:3">
      <c r="A849" s="99">
        <v>43497</v>
      </c>
      <c r="B849" s="3">
        <v>5.5</v>
      </c>
      <c r="C849" s="12"/>
    </row>
    <row r="850" spans="1:3">
      <c r="A850" s="99">
        <v>43525</v>
      </c>
      <c r="B850" s="3">
        <v>5.5</v>
      </c>
      <c r="C850" s="12"/>
    </row>
    <row r="851" spans="1:3">
      <c r="A851" s="99">
        <v>43556</v>
      </c>
      <c r="B851" s="3">
        <v>5.5</v>
      </c>
      <c r="C851" s="12"/>
    </row>
    <row r="852" spans="1:3">
      <c r="A852" s="99">
        <v>43586</v>
      </c>
      <c r="B852" s="3">
        <v>5.5</v>
      </c>
      <c r="C852" s="12"/>
    </row>
    <row r="853" spans="1:3">
      <c r="A853" s="99">
        <v>43617</v>
      </c>
      <c r="B853" s="3">
        <v>5.5</v>
      </c>
      <c r="C853" s="12"/>
    </row>
    <row r="854" spans="1:3">
      <c r="A854" s="99">
        <v>43647</v>
      </c>
      <c r="B854" s="3">
        <v>5.5</v>
      </c>
      <c r="C854" s="12"/>
    </row>
    <row r="855" spans="1:3">
      <c r="A855" s="99">
        <v>43678</v>
      </c>
      <c r="B855" s="3">
        <v>5.25</v>
      </c>
      <c r="C855" s="12"/>
    </row>
    <row r="856" spans="1:3">
      <c r="A856" s="99">
        <v>43709</v>
      </c>
      <c r="B856" s="3">
        <v>5.15</v>
      </c>
      <c r="C856" s="12"/>
    </row>
    <row r="857" spans="1:3">
      <c r="A857" s="99">
        <v>43739</v>
      </c>
      <c r="B857" s="3">
        <v>4.99</v>
      </c>
      <c r="C857" s="12"/>
    </row>
    <row r="858" spans="1:3">
      <c r="A858" s="99">
        <v>43770</v>
      </c>
      <c r="B858" s="3">
        <v>4.75</v>
      </c>
      <c r="C858" s="12"/>
    </row>
    <row r="859" spans="1:3">
      <c r="A859" s="99">
        <v>43800</v>
      </c>
      <c r="B859" s="3">
        <v>4.75</v>
      </c>
      <c r="C859" s="12">
        <f t="shared" ref="C859" si="6">AVERAGE(B848:B859)/100</f>
        <v>5.2824999999999997E-2</v>
      </c>
    </row>
    <row r="860" spans="1:3">
      <c r="A860" s="99">
        <v>43831</v>
      </c>
      <c r="B860" s="3">
        <v>4.75</v>
      </c>
      <c r="C860" s="12"/>
    </row>
    <row r="861" spans="1:3">
      <c r="A861" s="99">
        <v>43862</v>
      </c>
      <c r="B861" s="3">
        <v>4.75</v>
      </c>
      <c r="C861" s="12"/>
    </row>
    <row r="862" spans="1:3">
      <c r="A862" s="99">
        <v>43891</v>
      </c>
      <c r="B862" s="3">
        <v>3.78</v>
      </c>
      <c r="C862" s="12"/>
    </row>
    <row r="863" spans="1:3">
      <c r="A863" s="99">
        <v>43922</v>
      </c>
      <c r="B863" s="3">
        <v>3.25</v>
      </c>
      <c r="C863" s="12"/>
    </row>
    <row r="864" spans="1:3">
      <c r="A864" s="99">
        <v>43952</v>
      </c>
      <c r="B864" s="3">
        <v>3.25</v>
      </c>
      <c r="C864" s="12"/>
    </row>
    <row r="865" spans="1:3">
      <c r="A865" s="99">
        <v>43983</v>
      </c>
      <c r="B865" s="3">
        <v>3.25</v>
      </c>
      <c r="C865" s="12"/>
    </row>
    <row r="866" spans="1:3">
      <c r="A866" s="99">
        <v>44013</v>
      </c>
      <c r="B866" s="3">
        <v>3.25</v>
      </c>
      <c r="C866" s="12"/>
    </row>
    <row r="867" spans="1:3">
      <c r="A867" s="99">
        <v>44044</v>
      </c>
      <c r="B867" s="3">
        <v>3.25</v>
      </c>
      <c r="C867" s="12"/>
    </row>
    <row r="868" spans="1:3">
      <c r="A868" s="99">
        <v>44075</v>
      </c>
      <c r="B868" s="3">
        <v>3.25</v>
      </c>
      <c r="C868" s="12"/>
    </row>
    <row r="869" spans="1:3">
      <c r="A869" s="99">
        <v>44105</v>
      </c>
      <c r="B869" s="3">
        <v>3.25</v>
      </c>
      <c r="C869" s="12"/>
    </row>
    <row r="870" spans="1:3">
      <c r="A870" s="99">
        <v>44136</v>
      </c>
      <c r="B870" s="3">
        <v>3.25</v>
      </c>
      <c r="C870" s="12"/>
    </row>
    <row r="871" spans="1:3">
      <c r="A871" s="99">
        <v>44166</v>
      </c>
      <c r="B871" s="3">
        <v>3.25</v>
      </c>
      <c r="C871" s="12">
        <f>AVERAGE(B860:B871)/100</f>
        <v>3.544166666666667E-2</v>
      </c>
    </row>
    <row r="872" spans="1:3">
      <c r="A872" s="99">
        <v>44197</v>
      </c>
      <c r="B872" s="3">
        <v>3.25</v>
      </c>
    </row>
    <row r="873" spans="1:3">
      <c r="A873" s="99">
        <v>44228</v>
      </c>
      <c r="B873" s="3">
        <v>3.25</v>
      </c>
    </row>
    <row r="874" spans="1:3">
      <c r="A874" s="99">
        <v>44256</v>
      </c>
      <c r="B874" s="3">
        <v>3.25</v>
      </c>
    </row>
    <row r="875" spans="1:3">
      <c r="A875" s="99">
        <v>44287</v>
      </c>
      <c r="B875" s="3">
        <v>3.25</v>
      </c>
    </row>
    <row r="876" spans="1:3">
      <c r="A876" s="99">
        <v>44317</v>
      </c>
      <c r="B876" s="3">
        <v>3.25</v>
      </c>
    </row>
    <row r="877" spans="1:3">
      <c r="A877" s="99">
        <v>44348</v>
      </c>
      <c r="B877" s="3">
        <v>3.25</v>
      </c>
    </row>
    <row r="878" spans="1:3">
      <c r="A878" s="99">
        <v>44378</v>
      </c>
      <c r="B878" s="3">
        <v>3.25</v>
      </c>
    </row>
    <row r="879" spans="1:3">
      <c r="A879" s="99">
        <v>44409</v>
      </c>
      <c r="B879" s="3">
        <v>3.25</v>
      </c>
    </row>
    <row r="880" spans="1:3">
      <c r="A880" s="99">
        <v>44440</v>
      </c>
      <c r="B880" s="3">
        <v>3.25</v>
      </c>
    </row>
    <row r="881" spans="1:3">
      <c r="A881" s="99">
        <v>44470</v>
      </c>
      <c r="B881" s="3">
        <v>3.25</v>
      </c>
    </row>
    <row r="882" spans="1:3">
      <c r="A882" s="99">
        <v>44501</v>
      </c>
      <c r="B882" s="3">
        <v>3.25</v>
      </c>
    </row>
    <row r="883" spans="1:3">
      <c r="A883" s="99">
        <v>44531</v>
      </c>
      <c r="B883" s="3">
        <v>3.25</v>
      </c>
      <c r="C883" s="12">
        <f>AVERAGE(B872:B883)/100</f>
        <v>3.2500000000000001E-2</v>
      </c>
    </row>
    <row r="884" spans="1:3">
      <c r="A884" s="99">
        <v>44562</v>
      </c>
      <c r="B884" s="3">
        <v>3.25</v>
      </c>
      <c r="C884" s="12"/>
    </row>
    <row r="885" spans="1:3">
      <c r="A885" s="99">
        <v>44593</v>
      </c>
      <c r="B885" s="3">
        <v>3.25</v>
      </c>
      <c r="C885" s="12"/>
    </row>
    <row r="886" spans="1:3">
      <c r="A886" s="99">
        <v>44621</v>
      </c>
      <c r="B886" s="3">
        <v>3.37</v>
      </c>
      <c r="C886" s="12"/>
    </row>
    <row r="887" spans="1:3">
      <c r="A887" s="99">
        <v>44652</v>
      </c>
      <c r="B887" s="3">
        <v>3.5</v>
      </c>
      <c r="C887" s="12"/>
    </row>
    <row r="888" spans="1:3">
      <c r="A888" s="99">
        <v>44682</v>
      </c>
      <c r="B888" s="3">
        <v>3.94</v>
      </c>
      <c r="C888" s="12"/>
    </row>
    <row r="889" spans="1:3">
      <c r="A889" s="99">
        <v>44713</v>
      </c>
      <c r="B889" s="3">
        <v>4.38</v>
      </c>
      <c r="C889" s="12"/>
    </row>
    <row r="890" spans="1:3">
      <c r="A890" s="99">
        <v>44743</v>
      </c>
      <c r="B890" s="3">
        <v>4.8499999999999996</v>
      </c>
      <c r="C890" s="12"/>
    </row>
    <row r="891" spans="1:3">
      <c r="A891" s="99">
        <v>44774</v>
      </c>
      <c r="B891" s="3">
        <v>5.5</v>
      </c>
      <c r="C891" s="12"/>
    </row>
    <row r="892" spans="1:3">
      <c r="A892" s="99">
        <v>44805</v>
      </c>
      <c r="B892" s="3">
        <v>5.73</v>
      </c>
      <c r="C892" s="12"/>
    </row>
    <row r="893" spans="1:3">
      <c r="A893" s="99">
        <v>44835</v>
      </c>
      <c r="B893" s="3">
        <v>6.25</v>
      </c>
      <c r="C893" s="12"/>
    </row>
    <row r="894" spans="1:3">
      <c r="A894" s="99">
        <v>44866</v>
      </c>
      <c r="B894" s="3">
        <v>6.95</v>
      </c>
      <c r="C894" s="12"/>
    </row>
    <row r="895" spans="1:3">
      <c r="A895" s="99">
        <v>44896</v>
      </c>
      <c r="B895" s="3">
        <v>7.27</v>
      </c>
      <c r="C895" s="12">
        <f>AVERAGE(B884:B895)/100</f>
        <v>4.8533333333333324E-2</v>
      </c>
    </row>
    <row r="896" spans="1:3">
      <c r="A896" s="99">
        <v>44927</v>
      </c>
      <c r="B896" s="3">
        <v>7.5</v>
      </c>
    </row>
    <row r="897" spans="1:2">
      <c r="A897" s="99">
        <v>44958</v>
      </c>
      <c r="B897" s="3">
        <v>7.74</v>
      </c>
    </row>
    <row r="898" spans="1:2">
      <c r="A898" s="99">
        <v>44986</v>
      </c>
      <c r="B898" s="3">
        <v>7.82</v>
      </c>
    </row>
  </sheetData>
  <hyperlinks>
    <hyperlink ref="A5" r:id="rId1"/>
    <hyperlink ref="F5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="110" zoomScaleNormal="110" zoomScaleSheetLayoutView="100" workbookViewId="0">
      <pane xSplit="1" ySplit="7" topLeftCell="B8" activePane="bottomRight" state="frozen"/>
      <selection activeCell="A73" sqref="A73"/>
      <selection pane="topRight" activeCell="A73" sqref="A73"/>
      <selection pane="bottomLeft" activeCell="A73" sqref="A73"/>
      <selection pane="bottomRight" activeCell="A26" sqref="A26"/>
    </sheetView>
  </sheetViews>
  <sheetFormatPr defaultColWidth="9.140625" defaultRowHeight="12.75"/>
  <cols>
    <col min="1" max="1" width="51.7109375" style="110" customWidth="1"/>
    <col min="2" max="9" width="8.28515625" style="110" customWidth="1"/>
    <col min="10" max="16384" width="9.140625" style="110"/>
  </cols>
  <sheetData>
    <row r="1" spans="1:10" ht="13.5">
      <c r="E1" s="111"/>
      <c r="G1" s="111"/>
      <c r="H1" s="111"/>
      <c r="I1" s="111" t="s">
        <v>688</v>
      </c>
    </row>
    <row r="2" spans="1:10" ht="21">
      <c r="A2" s="112" t="s">
        <v>689</v>
      </c>
      <c r="B2" s="112"/>
      <c r="C2" s="112"/>
      <c r="D2" s="112"/>
      <c r="E2" s="112"/>
      <c r="F2" s="112"/>
      <c r="G2" s="112"/>
      <c r="H2" s="112"/>
      <c r="I2" s="112"/>
    </row>
    <row r="3" spans="1:10" ht="13.5">
      <c r="A3" s="113" t="s">
        <v>254</v>
      </c>
      <c r="B3" s="114"/>
      <c r="C3" s="114"/>
      <c r="D3" s="114"/>
      <c r="E3" s="114"/>
      <c r="F3" s="114"/>
      <c r="G3" s="114"/>
      <c r="H3" s="114"/>
      <c r="I3" s="114"/>
    </row>
    <row r="4" spans="1:10" ht="6" customHeight="1">
      <c r="A4" s="115"/>
      <c r="B4" s="116"/>
      <c r="C4" s="116"/>
      <c r="D4" s="116"/>
      <c r="E4" s="117"/>
      <c r="F4" s="116"/>
      <c r="G4" s="116"/>
      <c r="H4" s="116"/>
      <c r="I4" s="116"/>
    </row>
    <row r="5" spans="1:10" ht="13.5">
      <c r="A5" s="118"/>
      <c r="B5" s="110">
        <v>2020</v>
      </c>
      <c r="C5" s="110">
        <v>2021</v>
      </c>
      <c r="D5" s="110">
        <v>2022</v>
      </c>
      <c r="E5" s="119">
        <v>2023</v>
      </c>
      <c r="F5" s="110">
        <v>2024</v>
      </c>
      <c r="G5" s="110">
        <v>2025</v>
      </c>
      <c r="H5" s="110">
        <v>2026</v>
      </c>
      <c r="I5" s="110">
        <v>2027</v>
      </c>
    </row>
    <row r="6" spans="1:10" ht="13.5">
      <c r="A6" s="111"/>
      <c r="B6" s="111" t="s">
        <v>255</v>
      </c>
      <c r="C6" s="111" t="s">
        <v>255</v>
      </c>
      <c r="D6" s="111" t="s">
        <v>255</v>
      </c>
      <c r="E6" s="120" t="s">
        <v>307</v>
      </c>
      <c r="F6" s="111" t="s">
        <v>308</v>
      </c>
      <c r="G6" s="111" t="s">
        <v>308</v>
      </c>
      <c r="H6" s="111" t="s">
        <v>308</v>
      </c>
      <c r="I6" s="111" t="s">
        <v>308</v>
      </c>
    </row>
    <row r="7" spans="1:10" ht="4.5" customHeight="1">
      <c r="A7" s="121"/>
      <c r="B7" s="122"/>
      <c r="C7" s="122"/>
      <c r="D7" s="122"/>
      <c r="E7" s="123"/>
      <c r="F7" s="122"/>
      <c r="G7" s="122"/>
      <c r="H7" s="122"/>
      <c r="I7" s="122"/>
    </row>
    <row r="8" spans="1:10" ht="13.5">
      <c r="A8" s="118"/>
      <c r="E8" s="119"/>
      <c r="F8" s="124"/>
      <c r="G8" s="124"/>
      <c r="H8" s="124"/>
      <c r="I8" s="124"/>
    </row>
    <row r="9" spans="1:10" ht="13.5">
      <c r="A9" s="118" t="s">
        <v>310</v>
      </c>
      <c r="E9" s="119"/>
    </row>
    <row r="10" spans="1:10" ht="13.5">
      <c r="A10" s="118"/>
      <c r="E10" s="125"/>
    </row>
    <row r="11" spans="1:10" ht="13.5">
      <c r="A11" s="118" t="s">
        <v>290</v>
      </c>
      <c r="B11" s="126">
        <v>14405.9682082</v>
      </c>
      <c r="C11" s="126">
        <v>17507.768264919996</v>
      </c>
      <c r="D11" s="126">
        <v>22306.966340030005</v>
      </c>
      <c r="E11" s="127">
        <v>24368.784621369599</v>
      </c>
      <c r="F11" s="126">
        <v>26225.002578932981</v>
      </c>
      <c r="G11" s="126">
        <v>28072.792138457698</v>
      </c>
      <c r="H11" s="126">
        <v>30153.640132101267</v>
      </c>
      <c r="I11" s="126">
        <v>32429.374369639689</v>
      </c>
      <c r="J11" s="124"/>
    </row>
    <row r="12" spans="1:10" ht="13.5">
      <c r="A12" s="128" t="s">
        <v>270</v>
      </c>
      <c r="B12" s="126">
        <v>10964.412546380001</v>
      </c>
      <c r="C12" s="126">
        <v>13379.96057761</v>
      </c>
      <c r="D12" s="126">
        <v>17385.944340730002</v>
      </c>
      <c r="E12" s="127">
        <v>19100</v>
      </c>
      <c r="F12" s="126">
        <v>20700</v>
      </c>
      <c r="G12" s="126">
        <v>22350</v>
      </c>
      <c r="H12" s="126">
        <v>24200</v>
      </c>
      <c r="I12" s="126">
        <v>26200</v>
      </c>
    </row>
    <row r="13" spans="1:10" ht="13.5">
      <c r="A13" s="129" t="s">
        <v>330</v>
      </c>
      <c r="B13" s="126">
        <v>6530.9947443500005</v>
      </c>
      <c r="C13" s="126">
        <v>7984.6926452199996</v>
      </c>
      <c r="D13" s="126">
        <v>9589.0883308600005</v>
      </c>
      <c r="E13" s="127">
        <v>10378</v>
      </c>
      <c r="F13" s="126">
        <v>11218</v>
      </c>
      <c r="G13" s="126">
        <v>12083</v>
      </c>
      <c r="H13" s="126">
        <v>13058</v>
      </c>
      <c r="I13" s="126">
        <v>14109</v>
      </c>
    </row>
    <row r="14" spans="1:10" ht="13.5">
      <c r="A14" s="129" t="s">
        <v>331</v>
      </c>
      <c r="B14" s="126">
        <v>4433.4178020300005</v>
      </c>
      <c r="C14" s="126">
        <v>5395.2679323899993</v>
      </c>
      <c r="D14" s="126">
        <v>7796.8560098700009</v>
      </c>
      <c r="E14" s="127">
        <v>8722</v>
      </c>
      <c r="F14" s="126">
        <v>9482</v>
      </c>
      <c r="G14" s="126">
        <v>10267</v>
      </c>
      <c r="H14" s="126">
        <v>11142</v>
      </c>
      <c r="I14" s="126">
        <v>12091</v>
      </c>
    </row>
    <row r="15" spans="1:10" ht="13.5">
      <c r="A15" s="128" t="s">
        <v>332</v>
      </c>
      <c r="B15" s="126">
        <v>0</v>
      </c>
      <c r="C15" s="126">
        <v>0</v>
      </c>
      <c r="D15" s="126">
        <v>0</v>
      </c>
      <c r="E15" s="127">
        <v>0</v>
      </c>
      <c r="F15" s="126">
        <v>0</v>
      </c>
      <c r="G15" s="126">
        <v>0</v>
      </c>
      <c r="H15" s="126">
        <v>0</v>
      </c>
      <c r="I15" s="126">
        <v>0</v>
      </c>
    </row>
    <row r="16" spans="1:10" ht="13.5">
      <c r="A16" s="128" t="s">
        <v>333</v>
      </c>
      <c r="B16" s="126">
        <v>408.25581570999958</v>
      </c>
      <c r="C16" s="126">
        <v>348.24706938000008</v>
      </c>
      <c r="D16" s="126">
        <v>267.52084284999995</v>
      </c>
      <c r="E16" s="127">
        <v>235</v>
      </c>
      <c r="F16" s="126">
        <v>250</v>
      </c>
      <c r="G16" s="126">
        <v>250</v>
      </c>
      <c r="H16" s="126">
        <v>250</v>
      </c>
      <c r="I16" s="126">
        <v>250</v>
      </c>
    </row>
    <row r="17" spans="1:9" ht="13.5">
      <c r="A17" s="128" t="s">
        <v>334</v>
      </c>
      <c r="B17" s="126">
        <v>3033.2998461099992</v>
      </c>
      <c r="C17" s="126">
        <v>3779.5606179299966</v>
      </c>
      <c r="D17" s="126">
        <v>4653.5011564500001</v>
      </c>
      <c r="E17" s="127">
        <v>5033.7846213696002</v>
      </c>
      <c r="F17" s="126">
        <v>5275.0025789329829</v>
      </c>
      <c r="G17" s="126">
        <v>5472.7921384576985</v>
      </c>
      <c r="H17" s="126">
        <v>5703.6401321012672</v>
      </c>
      <c r="I17" s="126">
        <v>5979.3743696396887</v>
      </c>
    </row>
    <row r="18" spans="1:9" ht="13.5">
      <c r="A18" s="118"/>
      <c r="B18" s="130"/>
      <c r="C18" s="130"/>
      <c r="D18" s="130"/>
      <c r="E18" s="127"/>
      <c r="F18" s="126"/>
      <c r="G18" s="126"/>
      <c r="H18" s="130"/>
      <c r="I18" s="130"/>
    </row>
    <row r="19" spans="1:9" ht="13.5">
      <c r="A19" s="118" t="s">
        <v>272</v>
      </c>
      <c r="B19" s="126">
        <v>14469.284626525505</v>
      </c>
      <c r="C19" s="126">
        <v>16302.755866380003</v>
      </c>
      <c r="D19" s="126">
        <v>17225.35749128</v>
      </c>
      <c r="E19" s="127">
        <v>19870.253578124102</v>
      </c>
      <c r="F19" s="126">
        <v>21742.09887627136</v>
      </c>
      <c r="G19" s="126">
        <v>23324.541635764144</v>
      </c>
      <c r="H19" s="126">
        <v>25122.153172026876</v>
      </c>
      <c r="I19" s="126">
        <v>27004.94017448862</v>
      </c>
    </row>
    <row r="20" spans="1:9" ht="13.5">
      <c r="A20" s="128" t="s">
        <v>335</v>
      </c>
      <c r="B20" s="126">
        <v>2565.8945430797676</v>
      </c>
      <c r="C20" s="126">
        <v>2768.6185246300001</v>
      </c>
      <c r="D20" s="126">
        <v>3111.9978359999996</v>
      </c>
      <c r="E20" s="127">
        <v>3739.5918081965001</v>
      </c>
      <c r="F20" s="126">
        <v>4059.7469307773249</v>
      </c>
      <c r="G20" s="126">
        <v>4390.8729317301913</v>
      </c>
      <c r="H20" s="126">
        <v>4755.0519257745009</v>
      </c>
      <c r="I20" s="126">
        <v>5133.4154216129155</v>
      </c>
    </row>
    <row r="21" spans="1:9" ht="13.5">
      <c r="A21" s="128" t="s">
        <v>336</v>
      </c>
      <c r="B21" s="126">
        <v>3145.6415778800001</v>
      </c>
      <c r="C21" s="126">
        <v>3792.2357538200004</v>
      </c>
      <c r="D21" s="126">
        <v>4290.3857230799995</v>
      </c>
      <c r="E21" s="127">
        <v>4473.0749167606</v>
      </c>
      <c r="F21" s="126">
        <v>4849.2721549286862</v>
      </c>
      <c r="G21" s="126">
        <v>5216.3241305731535</v>
      </c>
      <c r="H21" s="126">
        <v>5539.2163096954964</v>
      </c>
      <c r="I21" s="126">
        <v>5950.0455359705084</v>
      </c>
    </row>
    <row r="22" spans="1:9" ht="13.5">
      <c r="A22" s="128" t="s">
        <v>337</v>
      </c>
      <c r="B22" s="126">
        <v>770.24265259999993</v>
      </c>
      <c r="C22" s="126">
        <v>803.37717940999983</v>
      </c>
      <c r="D22" s="126">
        <v>767.24134325999989</v>
      </c>
      <c r="E22" s="127">
        <v>1184.5999999999999</v>
      </c>
      <c r="F22" s="126">
        <v>1374</v>
      </c>
      <c r="G22" s="126">
        <v>1495</v>
      </c>
      <c r="H22" s="126">
        <v>1592</v>
      </c>
      <c r="I22" s="126">
        <v>1605</v>
      </c>
    </row>
    <row r="23" spans="1:9" ht="13.5">
      <c r="A23" s="129" t="s">
        <v>338</v>
      </c>
      <c r="B23" s="126">
        <v>336.49556331000002</v>
      </c>
      <c r="C23" s="126">
        <v>283.66385989999998</v>
      </c>
      <c r="D23" s="126">
        <v>236.36133602999999</v>
      </c>
      <c r="E23" s="127">
        <v>504.6</v>
      </c>
      <c r="F23" s="126">
        <v>575</v>
      </c>
      <c r="G23" s="126">
        <v>600</v>
      </c>
      <c r="H23" s="126">
        <v>570</v>
      </c>
      <c r="I23" s="126">
        <v>553</v>
      </c>
    </row>
    <row r="24" spans="1:9" ht="13.5">
      <c r="A24" s="129" t="s">
        <v>339</v>
      </c>
      <c r="B24" s="126">
        <v>433.74708928999996</v>
      </c>
      <c r="C24" s="126">
        <v>519.71331950999991</v>
      </c>
      <c r="D24" s="126">
        <v>530.88000722999993</v>
      </c>
      <c r="E24" s="127">
        <v>680</v>
      </c>
      <c r="F24" s="126">
        <v>799</v>
      </c>
      <c r="G24" s="126">
        <v>895</v>
      </c>
      <c r="H24" s="126">
        <v>1022</v>
      </c>
      <c r="I24" s="126">
        <v>1052</v>
      </c>
    </row>
    <row r="25" spans="1:9" ht="13.5">
      <c r="A25" s="128" t="s">
        <v>340</v>
      </c>
      <c r="B25" s="126">
        <v>1219.1168236600001</v>
      </c>
      <c r="C25" s="126">
        <v>1250.84192697</v>
      </c>
      <c r="D25" s="126">
        <v>1650.7262386900004</v>
      </c>
      <c r="E25" s="127">
        <v>2008.1006284800001</v>
      </c>
      <c r="F25" s="126">
        <v>2077.9303413279999</v>
      </c>
      <c r="G25" s="126">
        <v>2213.6444634608001</v>
      </c>
      <c r="H25" s="126">
        <v>2343.1540778068802</v>
      </c>
      <c r="I25" s="126">
        <v>2517.397983587568</v>
      </c>
    </row>
    <row r="26" spans="1:9" ht="13.5">
      <c r="A26" s="128" t="s">
        <v>333</v>
      </c>
      <c r="B26" s="126">
        <v>46.051931439999862</v>
      </c>
      <c r="C26" s="126">
        <v>28.522461660000005</v>
      </c>
      <c r="D26" s="126">
        <v>43.929367839999912</v>
      </c>
      <c r="E26" s="127">
        <v>60</v>
      </c>
      <c r="F26" s="126">
        <v>84.600000000000023</v>
      </c>
      <c r="G26" s="126">
        <v>99.899999999999977</v>
      </c>
      <c r="H26" s="126">
        <v>110</v>
      </c>
      <c r="I26" s="126">
        <v>130</v>
      </c>
    </row>
    <row r="27" spans="1:9" ht="13.5">
      <c r="A27" s="128" t="s">
        <v>341</v>
      </c>
      <c r="B27" s="126">
        <v>5588.5392873700002</v>
      </c>
      <c r="C27" s="126">
        <v>6356.9008080900003</v>
      </c>
      <c r="D27" s="126">
        <v>6348.9753307699993</v>
      </c>
      <c r="E27" s="127">
        <v>7078.3230146870001</v>
      </c>
      <c r="F27" s="126">
        <v>7846.54944923735</v>
      </c>
      <c r="G27" s="126">
        <v>8358.8001100000001</v>
      </c>
      <c r="H27" s="126">
        <v>9082.7308587499992</v>
      </c>
      <c r="I27" s="126">
        <v>9819.0812333176273</v>
      </c>
    </row>
    <row r="28" spans="1:9" ht="13.5">
      <c r="A28" s="128" t="s">
        <v>342</v>
      </c>
      <c r="B28" s="126">
        <v>1133.7978104957388</v>
      </c>
      <c r="C28" s="126">
        <v>1302.2592118000005</v>
      </c>
      <c r="D28" s="126">
        <v>1012.1016516400001</v>
      </c>
      <c r="E28" s="127">
        <v>1326.56321</v>
      </c>
      <c r="F28" s="126">
        <v>1450</v>
      </c>
      <c r="G28" s="126">
        <v>1550</v>
      </c>
      <c r="H28" s="126">
        <v>1700</v>
      </c>
      <c r="I28" s="126">
        <v>1850</v>
      </c>
    </row>
    <row r="29" spans="1:9" ht="13.5">
      <c r="A29" s="118"/>
      <c r="B29" s="126"/>
      <c r="C29" s="126"/>
      <c r="D29" s="126"/>
      <c r="E29" s="127"/>
      <c r="F29" s="126"/>
      <c r="G29" s="126"/>
      <c r="H29" s="126"/>
      <c r="I29" s="126"/>
    </row>
    <row r="30" spans="1:9" ht="13.5">
      <c r="A30" s="118" t="s">
        <v>293</v>
      </c>
      <c r="B30" s="126">
        <v>-63.316418325504856</v>
      </c>
      <c r="C30" s="126">
        <v>1205.0123985399932</v>
      </c>
      <c r="D30" s="126">
        <v>5081.6088487500056</v>
      </c>
      <c r="E30" s="127">
        <v>4498.5310432454971</v>
      </c>
      <c r="F30" s="126">
        <v>4482.9037026616206</v>
      </c>
      <c r="G30" s="126">
        <v>4748.2505026935542</v>
      </c>
      <c r="H30" s="126">
        <v>5031.4869600743914</v>
      </c>
      <c r="I30" s="126">
        <v>5424.4341951510687</v>
      </c>
    </row>
    <row r="31" spans="1:9" ht="13.5">
      <c r="A31" s="118"/>
      <c r="B31" s="126"/>
      <c r="C31" s="126"/>
      <c r="D31" s="126"/>
      <c r="E31" s="127"/>
      <c r="F31" s="126"/>
      <c r="G31" s="126"/>
      <c r="H31" s="126"/>
      <c r="I31" s="126"/>
    </row>
    <row r="32" spans="1:9" ht="13.5">
      <c r="A32" s="118" t="s">
        <v>343</v>
      </c>
      <c r="B32" s="126">
        <v>4417.3600889574827</v>
      </c>
      <c r="C32" s="126">
        <v>5000.8340426300001</v>
      </c>
      <c r="D32" s="126">
        <v>6682.1463791699989</v>
      </c>
      <c r="E32" s="127">
        <v>6815.3065861039449</v>
      </c>
      <c r="F32" s="126">
        <v>6506.6549867143394</v>
      </c>
      <c r="G32" s="126">
        <v>6714.2426632857741</v>
      </c>
      <c r="H32" s="126">
        <v>7065.149643554274</v>
      </c>
      <c r="I32" s="126">
        <v>7638.9318800057863</v>
      </c>
    </row>
    <row r="33" spans="1:9" ht="13.5">
      <c r="A33" s="129" t="s">
        <v>344</v>
      </c>
      <c r="B33" s="126">
        <v>4684.5446800674827</v>
      </c>
      <c r="C33" s="126">
        <v>5442.6104251000006</v>
      </c>
      <c r="D33" s="126">
        <v>7182.9888948699991</v>
      </c>
      <c r="E33" s="127">
        <v>7181.6560861039452</v>
      </c>
      <c r="F33" s="126">
        <v>6816.0519717143397</v>
      </c>
      <c r="G33" s="126">
        <v>7015.4895002857738</v>
      </c>
      <c r="H33" s="126">
        <v>7316.2488195542737</v>
      </c>
      <c r="I33" s="126">
        <v>7890.0860150057861</v>
      </c>
    </row>
    <row r="34" spans="1:9" ht="13.5">
      <c r="A34" s="129" t="s">
        <v>345</v>
      </c>
      <c r="B34" s="126">
        <v>-267.18459110999999</v>
      </c>
      <c r="C34" s="126">
        <v>-441.77638247000004</v>
      </c>
      <c r="D34" s="126">
        <v>-500.84251570000004</v>
      </c>
      <c r="E34" s="127">
        <v>-366.34949999999998</v>
      </c>
      <c r="F34" s="126">
        <v>-309.39698499999997</v>
      </c>
      <c r="G34" s="126">
        <v>-301.24683700000003</v>
      </c>
      <c r="H34" s="126">
        <v>-251.099176</v>
      </c>
      <c r="I34" s="126">
        <v>-251.154135</v>
      </c>
    </row>
    <row r="35" spans="1:9" ht="13.5">
      <c r="A35" s="118"/>
      <c r="B35" s="126"/>
      <c r="C35" s="126"/>
      <c r="D35" s="126"/>
      <c r="E35" s="127"/>
      <c r="F35" s="126"/>
      <c r="G35" s="126"/>
      <c r="H35" s="126"/>
      <c r="I35" s="126"/>
    </row>
    <row r="36" spans="1:9" ht="13.5">
      <c r="A36" s="118" t="s">
        <v>294</v>
      </c>
      <c r="B36" s="126">
        <v>-4480.6765072829876</v>
      </c>
      <c r="C36" s="126">
        <v>-3795.8216440900069</v>
      </c>
      <c r="D36" s="126">
        <v>-1600.5375304199933</v>
      </c>
      <c r="E36" s="127">
        <v>-2316.7755428584478</v>
      </c>
      <c r="F36" s="126">
        <v>-2023.7512840527188</v>
      </c>
      <c r="G36" s="126">
        <v>-1965.99216059222</v>
      </c>
      <c r="H36" s="126">
        <v>-2033.6626834798826</v>
      </c>
      <c r="I36" s="126">
        <v>-2214.4976848547176</v>
      </c>
    </row>
    <row r="37" spans="1:9" ht="13.5">
      <c r="A37" s="118"/>
      <c r="B37" s="126"/>
      <c r="C37" s="126"/>
      <c r="D37" s="126"/>
      <c r="E37" s="127"/>
      <c r="F37" s="126"/>
      <c r="G37" s="126"/>
      <c r="H37" s="126"/>
      <c r="I37" s="126"/>
    </row>
    <row r="38" spans="1:9" ht="13.5">
      <c r="A38" s="128" t="s">
        <v>346</v>
      </c>
      <c r="B38" s="126">
        <v>29.957069330704002</v>
      </c>
      <c r="C38" s="126">
        <v>-42.310560079999988</v>
      </c>
      <c r="D38" s="126">
        <v>189.79519170000003</v>
      </c>
      <c r="E38" s="127">
        <v>-171.96910000000003</v>
      </c>
      <c r="F38" s="126">
        <v>69.109000000000023</v>
      </c>
      <c r="G38" s="126">
        <v>124.709</v>
      </c>
      <c r="H38" s="126">
        <v>151.607</v>
      </c>
      <c r="I38" s="126">
        <v>166.33200000000002</v>
      </c>
    </row>
    <row r="39" spans="1:9" ht="13.5">
      <c r="A39" s="129" t="s">
        <v>344</v>
      </c>
      <c r="B39" s="126">
        <v>144.67667924</v>
      </c>
      <c r="C39" s="126">
        <v>134.32398942</v>
      </c>
      <c r="D39" s="126">
        <v>335.01292467000002</v>
      </c>
      <c r="E39" s="127">
        <v>202.02089999999998</v>
      </c>
      <c r="F39" s="126">
        <v>128.19900000000001</v>
      </c>
      <c r="G39" s="126">
        <v>128.19900000000001</v>
      </c>
      <c r="H39" s="126">
        <v>128.197</v>
      </c>
      <c r="I39" s="126">
        <v>131.92500000000001</v>
      </c>
    </row>
    <row r="40" spans="1:9" ht="13.5">
      <c r="A40" s="129" t="s">
        <v>345</v>
      </c>
      <c r="B40" s="126">
        <v>-114.719609909296</v>
      </c>
      <c r="C40" s="126">
        <v>-176.63454949999999</v>
      </c>
      <c r="D40" s="126">
        <v>-145.21773296999999</v>
      </c>
      <c r="E40" s="127">
        <v>-373.99</v>
      </c>
      <c r="F40" s="126">
        <v>-59.089999999999989</v>
      </c>
      <c r="G40" s="126">
        <v>-3.4900000000000091</v>
      </c>
      <c r="H40" s="126">
        <v>23.409999999999997</v>
      </c>
      <c r="I40" s="126">
        <v>34.407000000000011</v>
      </c>
    </row>
    <row r="41" spans="1:9" ht="13.5">
      <c r="A41" s="128" t="s">
        <v>347</v>
      </c>
      <c r="B41" s="126">
        <v>6365.2132253607033</v>
      </c>
      <c r="C41" s="126">
        <v>2527.3324189000004</v>
      </c>
      <c r="D41" s="126">
        <v>2698.76507889</v>
      </c>
      <c r="E41" s="127">
        <v>2408.4556429999993</v>
      </c>
      <c r="F41" s="126">
        <v>2421.2216724126847</v>
      </c>
      <c r="G41" s="126">
        <v>2467.2886429999999</v>
      </c>
      <c r="H41" s="126">
        <v>2467.5043429999996</v>
      </c>
      <c r="I41" s="126">
        <v>2541.896643</v>
      </c>
    </row>
    <row r="42" spans="1:9" ht="13.5">
      <c r="A42" s="129" t="s">
        <v>339</v>
      </c>
      <c r="B42" s="126">
        <v>2002.7611197707038</v>
      </c>
      <c r="C42" s="126">
        <v>-377.52658096999994</v>
      </c>
      <c r="D42" s="126">
        <v>1284.0909219099999</v>
      </c>
      <c r="E42" s="127">
        <v>1334.1589999999999</v>
      </c>
      <c r="F42" s="126">
        <v>1451.8250294126847</v>
      </c>
      <c r="G42" s="126">
        <v>1552.8919999999998</v>
      </c>
      <c r="H42" s="126">
        <v>1652.9077</v>
      </c>
      <c r="I42" s="126">
        <v>1817.9</v>
      </c>
    </row>
    <row r="43" spans="1:9" ht="13.5">
      <c r="A43" s="131" t="s">
        <v>348</v>
      </c>
      <c r="B43" s="126">
        <v>-40</v>
      </c>
      <c r="C43" s="126">
        <v>-40</v>
      </c>
      <c r="D43" s="126">
        <v>-40</v>
      </c>
      <c r="E43" s="127">
        <v>-40</v>
      </c>
      <c r="F43" s="126">
        <v>-40</v>
      </c>
      <c r="G43" s="126">
        <v>-40</v>
      </c>
      <c r="H43" s="126">
        <v>0</v>
      </c>
      <c r="I43" s="126">
        <v>0</v>
      </c>
    </row>
    <row r="44" spans="1:9" ht="13.5">
      <c r="A44" s="131" t="s">
        <v>349</v>
      </c>
      <c r="B44" s="126">
        <v>2042.7611197707038</v>
      </c>
      <c r="C44" s="126">
        <v>-337.52658096999994</v>
      </c>
      <c r="D44" s="126">
        <v>1324.0909219099999</v>
      </c>
      <c r="E44" s="127">
        <v>1374.1589999999999</v>
      </c>
      <c r="F44" s="126">
        <v>1491.8250294126847</v>
      </c>
      <c r="G44" s="126">
        <v>1592.8919999999998</v>
      </c>
      <c r="H44" s="126">
        <v>1652.9077</v>
      </c>
      <c r="I44" s="126">
        <v>1817.9</v>
      </c>
    </row>
    <row r="45" spans="1:9" ht="13.5">
      <c r="A45" s="129" t="s">
        <v>338</v>
      </c>
      <c r="B45" s="126">
        <v>4362.4521055899995</v>
      </c>
      <c r="C45" s="126">
        <v>2904.8589998700004</v>
      </c>
      <c r="D45" s="126">
        <v>1414.6741569800001</v>
      </c>
      <c r="E45" s="127">
        <v>1074.2966429999997</v>
      </c>
      <c r="F45" s="126">
        <v>969.39664300000004</v>
      </c>
      <c r="G45" s="126">
        <v>914.39664300000004</v>
      </c>
      <c r="H45" s="126">
        <v>814.59664299999986</v>
      </c>
      <c r="I45" s="126">
        <v>723.99664299999995</v>
      </c>
    </row>
    <row r="46" spans="1:9" ht="13.5">
      <c r="A46" s="131" t="s">
        <v>351</v>
      </c>
      <c r="B46" s="126">
        <v>5264.3712463399997</v>
      </c>
      <c r="C46" s="126">
        <v>5558.0068967200004</v>
      </c>
      <c r="D46" s="126">
        <v>2385.53966623</v>
      </c>
      <c r="E46" s="127">
        <v>2244.2966429999997</v>
      </c>
      <c r="F46" s="126">
        <v>2099.9966429999999</v>
      </c>
      <c r="G46" s="126">
        <v>2099.9966429999999</v>
      </c>
      <c r="H46" s="126">
        <v>3399.9966429999999</v>
      </c>
      <c r="I46" s="126">
        <v>1999.9966429999999</v>
      </c>
    </row>
    <row r="47" spans="1:9" ht="13.5">
      <c r="A47" s="131" t="s">
        <v>352</v>
      </c>
      <c r="B47" s="126">
        <v>-901.91914075</v>
      </c>
      <c r="C47" s="126">
        <v>-2653.1478968500001</v>
      </c>
      <c r="D47" s="126">
        <v>-970.86550924999995</v>
      </c>
      <c r="E47" s="127">
        <v>-1170</v>
      </c>
      <c r="F47" s="126">
        <v>-1130.5999999999999</v>
      </c>
      <c r="G47" s="126">
        <v>-1185.5999999999999</v>
      </c>
      <c r="H47" s="126">
        <v>-2585.4</v>
      </c>
      <c r="I47" s="126">
        <v>-1276</v>
      </c>
    </row>
    <row r="48" spans="1:9" ht="13.5">
      <c r="A48" s="128" t="s">
        <v>353</v>
      </c>
      <c r="B48" s="126">
        <v>1854.5796487470107</v>
      </c>
      <c r="C48" s="126">
        <v>-1226.178665110001</v>
      </c>
      <c r="D48" s="126">
        <v>908.43235676999393</v>
      </c>
      <c r="E48" s="127">
        <v>263.64920014155723</v>
      </c>
      <c r="F48" s="126">
        <v>328.36138835996462</v>
      </c>
      <c r="G48" s="126">
        <v>376.58748240778004</v>
      </c>
      <c r="H48" s="126">
        <v>282.23465952011611</v>
      </c>
      <c r="I48" s="126">
        <v>161.06695814528257</v>
      </c>
    </row>
    <row r="49" spans="1:9" ht="13.5">
      <c r="A49" s="118"/>
      <c r="B49" s="126"/>
      <c r="C49" s="126"/>
      <c r="D49" s="126"/>
      <c r="E49" s="127"/>
      <c r="F49" s="126"/>
      <c r="G49" s="126"/>
      <c r="H49" s="126"/>
      <c r="I49" s="126"/>
    </row>
    <row r="50" spans="1:9" ht="13.5">
      <c r="A50" s="118" t="s">
        <v>356</v>
      </c>
      <c r="B50" s="126">
        <v>0</v>
      </c>
      <c r="C50" s="126">
        <v>-5.4569682106375694E-12</v>
      </c>
      <c r="D50" s="126">
        <v>1.2732925824820995E-11</v>
      </c>
      <c r="E50" s="127">
        <v>-5.4569682106375694E-12</v>
      </c>
      <c r="F50" s="126">
        <v>1.3642420526593924E-12</v>
      </c>
      <c r="G50" s="126">
        <v>0</v>
      </c>
      <c r="H50" s="126">
        <v>9.0949470177292824E-13</v>
      </c>
      <c r="I50" s="126">
        <v>0</v>
      </c>
    </row>
    <row r="51" spans="1:9">
      <c r="B51" s="132"/>
      <c r="C51" s="132"/>
      <c r="D51" s="132"/>
      <c r="E51" s="132"/>
      <c r="F51" s="132"/>
      <c r="G51" s="132"/>
      <c r="H51" s="132"/>
      <c r="I51" s="132"/>
    </row>
    <row r="52" spans="1:9" ht="13.5">
      <c r="A52" s="118" t="s">
        <v>329</v>
      </c>
      <c r="B52" s="133"/>
      <c r="C52" s="133"/>
      <c r="D52" s="133"/>
      <c r="E52" s="133"/>
      <c r="F52" s="133"/>
      <c r="G52" s="133"/>
      <c r="H52" s="133"/>
      <c r="I52" s="133"/>
    </row>
    <row r="53" spans="1:9" ht="13.5">
      <c r="A53" s="118"/>
      <c r="B53" s="134"/>
      <c r="C53" s="134"/>
      <c r="D53" s="134"/>
      <c r="E53" s="135"/>
      <c r="F53" s="134"/>
      <c r="G53" s="134"/>
      <c r="H53" s="134"/>
      <c r="I53" s="134"/>
    </row>
    <row r="54" spans="1:9" ht="13.5">
      <c r="A54" s="118" t="s">
        <v>290</v>
      </c>
      <c r="B54" s="21">
        <v>0.29240760241446395</v>
      </c>
      <c r="C54" s="21">
        <v>0.29177997483338569</v>
      </c>
      <c r="D54" s="21">
        <v>0.3108803057321563</v>
      </c>
      <c r="E54" s="61">
        <v>0.31192168884398741</v>
      </c>
      <c r="F54" s="21">
        <v>0.30978351867894593</v>
      </c>
      <c r="G54" s="21">
        <v>0.30662089042126961</v>
      </c>
      <c r="H54" s="21">
        <v>0.30452956147483651</v>
      </c>
      <c r="I54" s="21">
        <v>0.30283198066058503</v>
      </c>
    </row>
    <row r="55" spans="1:9" ht="13.5">
      <c r="A55" s="128" t="s">
        <v>270</v>
      </c>
      <c r="B55" s="21">
        <v>0.222552038032759</v>
      </c>
      <c r="C55" s="21">
        <v>0.22298699077649564</v>
      </c>
      <c r="D55" s="21">
        <v>0.24229864382720565</v>
      </c>
      <c r="E55" s="61">
        <v>0.24448097635922716</v>
      </c>
      <c r="F55" s="21">
        <v>0.2445192833576868</v>
      </c>
      <c r="G55" s="21">
        <v>0.24411454575361927</v>
      </c>
      <c r="H55" s="21">
        <v>0.244402180148241</v>
      </c>
      <c r="I55" s="21">
        <v>0.2446608375132672</v>
      </c>
    </row>
    <row r="56" spans="1:9" ht="13.5">
      <c r="A56" s="129" t="s">
        <v>330</v>
      </c>
      <c r="B56" s="21">
        <v>0.13256398230074004</v>
      </c>
      <c r="C56" s="21">
        <v>0.13307083940234329</v>
      </c>
      <c r="D56" s="21">
        <v>0.13363801543201681</v>
      </c>
      <c r="E56" s="61">
        <v>0.13283893050555284</v>
      </c>
      <c r="F56" s="21">
        <v>0.13251291404379376</v>
      </c>
      <c r="G56" s="21">
        <v>0.13197476762152044</v>
      </c>
      <c r="H56" s="21">
        <v>0.13187618464362524</v>
      </c>
      <c r="I56" s="21">
        <v>0.13175266246086592</v>
      </c>
    </row>
    <row r="57" spans="1:9" ht="13.5">
      <c r="A57" s="129" t="s">
        <v>331</v>
      </c>
      <c r="B57" s="21">
        <v>8.9988055732018971E-2</v>
      </c>
      <c r="C57" s="21">
        <v>8.9916151374152348E-2</v>
      </c>
      <c r="D57" s="21">
        <v>0.10866062839518884</v>
      </c>
      <c r="E57" s="61">
        <v>0.11164204585367431</v>
      </c>
      <c r="F57" s="21">
        <v>0.11200636931389306</v>
      </c>
      <c r="G57" s="21">
        <v>0.11213977813209884</v>
      </c>
      <c r="H57" s="21">
        <v>0.11252599550461576</v>
      </c>
      <c r="I57" s="21">
        <v>0.11290817505240129</v>
      </c>
    </row>
    <row r="58" spans="1:9" ht="13.5">
      <c r="A58" s="128" t="s">
        <v>332</v>
      </c>
      <c r="B58" s="21">
        <v>0</v>
      </c>
      <c r="C58" s="21">
        <v>0</v>
      </c>
      <c r="D58" s="21">
        <v>0</v>
      </c>
      <c r="E58" s="61">
        <v>0</v>
      </c>
      <c r="F58" s="21">
        <v>0</v>
      </c>
      <c r="G58" s="21">
        <v>0</v>
      </c>
      <c r="H58" s="21">
        <v>0</v>
      </c>
      <c r="I58" s="21">
        <v>0</v>
      </c>
    </row>
    <row r="59" spans="1:9" ht="13.5">
      <c r="A59" s="128" t="s">
        <v>333</v>
      </c>
      <c r="B59" s="21">
        <v>8.2866422109394745E-3</v>
      </c>
      <c r="C59" s="21">
        <v>5.8037963264052301E-3</v>
      </c>
      <c r="D59" s="21">
        <v>3.728295463721951E-3</v>
      </c>
      <c r="E59" s="61">
        <v>3.0080120127967741E-3</v>
      </c>
      <c r="F59" s="21">
        <v>2.9531314415179566E-3</v>
      </c>
      <c r="G59" s="21">
        <v>2.730587760107598E-3</v>
      </c>
      <c r="H59" s="21">
        <v>2.5248159106223246E-3</v>
      </c>
      <c r="I59" s="21">
        <v>2.3345499762716338E-3</v>
      </c>
    </row>
    <row r="60" spans="1:9" ht="13.5">
      <c r="A60" s="128" t="s">
        <v>334</v>
      </c>
      <c r="B60" s="21">
        <v>6.1568922170765455E-2</v>
      </c>
      <c r="C60" s="21">
        <v>6.2989187730484814E-2</v>
      </c>
      <c r="D60" s="21">
        <v>6.4853366441228646E-2</v>
      </c>
      <c r="E60" s="61">
        <v>6.4432700471963478E-2</v>
      </c>
      <c r="F60" s="21">
        <v>6.2311103879741189E-2</v>
      </c>
      <c r="G60" s="21">
        <v>5.9775756907542714E-2</v>
      </c>
      <c r="H60" s="21">
        <v>5.7602565415973181E-2</v>
      </c>
      <c r="I60" s="21">
        <v>5.5836593171046195E-2</v>
      </c>
    </row>
    <row r="61" spans="1:9" ht="13.5">
      <c r="A61" s="118"/>
      <c r="B61" s="134"/>
      <c r="C61" s="134"/>
      <c r="D61" s="134"/>
      <c r="E61" s="135"/>
      <c r="F61" s="134"/>
      <c r="G61" s="134"/>
      <c r="H61" s="134"/>
      <c r="I61" s="134"/>
    </row>
    <row r="62" spans="1:9" ht="13.5">
      <c r="A62" s="118" t="s">
        <v>272</v>
      </c>
      <c r="B62" s="21">
        <v>0.29369277823940387</v>
      </c>
      <c r="C62" s="21">
        <v>0.27169754730751944</v>
      </c>
      <c r="D62" s="21">
        <v>0.24006063045987508</v>
      </c>
      <c r="E62" s="61">
        <v>0.25434026153325695</v>
      </c>
      <c r="F62" s="21">
        <v>0.25682910318443675</v>
      </c>
      <c r="G62" s="21">
        <v>0.25475883160295049</v>
      </c>
      <c r="H62" s="21">
        <v>0.2537152481512982</v>
      </c>
      <c r="I62" s="21">
        <v>0.25217752977427715</v>
      </c>
    </row>
    <row r="63" spans="1:9" ht="13.5">
      <c r="A63" s="128" t="s">
        <v>335</v>
      </c>
      <c r="B63" s="21">
        <v>5.2081683129304807E-2</v>
      </c>
      <c r="C63" s="21">
        <v>4.6141086129087988E-2</v>
      </c>
      <c r="D63" s="21">
        <v>4.3370255907786842E-2</v>
      </c>
      <c r="E63" s="61">
        <v>4.7866966306431835E-2</v>
      </c>
      <c r="F63" s="21">
        <v>4.7955865223538167E-2</v>
      </c>
      <c r="G63" s="21">
        <v>4.79586555342809E-2</v>
      </c>
      <c r="H63" s="21">
        <v>4.8022523032123135E-2</v>
      </c>
      <c r="I63" s="21">
        <v>4.7936859402875481E-2</v>
      </c>
    </row>
    <row r="64" spans="1:9" ht="13.5">
      <c r="A64" s="128" t="s">
        <v>336</v>
      </c>
      <c r="B64" s="21">
        <v>6.384919767625051E-2</v>
      </c>
      <c r="C64" s="21">
        <v>6.3200428293818375E-2</v>
      </c>
      <c r="D64" s="21">
        <v>5.9792820097929758E-2</v>
      </c>
      <c r="E64" s="61">
        <v>5.7255587590450276E-2</v>
      </c>
      <c r="F64" s="21">
        <v>5.7282152276789754E-2</v>
      </c>
      <c r="G64" s="21">
        <v>5.6974523294787846E-2</v>
      </c>
      <c r="H64" s="21">
        <v>5.5942005884391466E-2</v>
      </c>
      <c r="I64" s="21">
        <v>5.5562714659260361E-2</v>
      </c>
    </row>
    <row r="65" spans="1:9" ht="13.5">
      <c r="A65" s="128" t="s">
        <v>337</v>
      </c>
      <c r="B65" s="21">
        <v>1.5634131914571556E-2</v>
      </c>
      <c r="C65" s="21">
        <v>1.3388877990785841E-2</v>
      </c>
      <c r="D65" s="21">
        <v>1.0692633849318759E-2</v>
      </c>
      <c r="E65" s="61">
        <v>1.5162940554719397E-2</v>
      </c>
      <c r="F65" s="21">
        <v>1.623041040258269E-2</v>
      </c>
      <c r="G65" s="21">
        <v>1.6328914805443438E-2</v>
      </c>
      <c r="H65" s="21">
        <v>1.6078027718842963E-2</v>
      </c>
      <c r="I65" s="21">
        <v>1.4987810847663888E-2</v>
      </c>
    </row>
    <row r="66" spans="1:9" ht="13.5">
      <c r="A66" s="129" t="s">
        <v>338</v>
      </c>
      <c r="B66" s="21">
        <v>6.8300762203941934E-3</v>
      </c>
      <c r="C66" s="21">
        <v>4.7274691240118067E-3</v>
      </c>
      <c r="D66" s="21">
        <v>3.2940420175560496E-3</v>
      </c>
      <c r="E66" s="61">
        <v>6.4589057942861794E-3</v>
      </c>
      <c r="F66" s="21">
        <v>6.7922023154912995E-3</v>
      </c>
      <c r="G66" s="21">
        <v>6.5534106242582353E-3</v>
      </c>
      <c r="H66" s="21">
        <v>5.7565802762189E-3</v>
      </c>
      <c r="I66" s="21">
        <v>5.1640245475128533E-3</v>
      </c>
    </row>
    <row r="67" spans="1:9" ht="13.5">
      <c r="A67" s="129" t="s">
        <v>339</v>
      </c>
      <c r="B67" s="21">
        <v>8.8040556941773648E-3</v>
      </c>
      <c r="C67" s="21">
        <v>8.6614088667740351E-3</v>
      </c>
      <c r="D67" s="21">
        <v>7.3985918317627103E-3</v>
      </c>
      <c r="E67" s="61">
        <v>8.7040347604332175E-3</v>
      </c>
      <c r="F67" s="21">
        <v>9.4382080870913897E-3</v>
      </c>
      <c r="G67" s="21">
        <v>9.7755041811852014E-3</v>
      </c>
      <c r="H67" s="21">
        <v>1.0321447442624062E-2</v>
      </c>
      <c r="I67" s="21">
        <v>9.8237863001510335E-3</v>
      </c>
    </row>
    <row r="68" spans="1:9" ht="13.5">
      <c r="A68" s="128" t="s">
        <v>340</v>
      </c>
      <c r="B68" s="21">
        <v>2.4745232136958804E-2</v>
      </c>
      <c r="C68" s="21">
        <v>2.0846210690550173E-2</v>
      </c>
      <c r="D68" s="21">
        <v>2.3005292155892025E-2</v>
      </c>
      <c r="E68" s="61">
        <v>2.5703790695202518E-2</v>
      </c>
      <c r="F68" s="21">
        <v>2.4545605697039424E-2</v>
      </c>
      <c r="G68" s="21">
        <v>2.4178201908624047E-2</v>
      </c>
      <c r="H68" s="21">
        <v>2.3664130786745563E-2</v>
      </c>
      <c r="I68" s="21">
        <v>2.3507965611402462E-2</v>
      </c>
    </row>
    <row r="69" spans="1:9" ht="13.5">
      <c r="A69" s="128" t="s">
        <v>333</v>
      </c>
      <c r="B69" s="21">
        <v>9.3474695100747944E-4</v>
      </c>
      <c r="C69" s="21">
        <v>4.7534802948107443E-4</v>
      </c>
      <c r="D69" s="21">
        <v>6.122201959937667E-4</v>
      </c>
      <c r="E69" s="61">
        <v>7.6800306709704869E-4</v>
      </c>
      <c r="F69" s="21">
        <v>9.9933967980967678E-4</v>
      </c>
      <c r="G69" s="21">
        <v>1.0911428689389959E-3</v>
      </c>
      <c r="H69" s="21">
        <v>1.1109190006738227E-3</v>
      </c>
      <c r="I69" s="21">
        <v>1.2139659876612495E-3</v>
      </c>
    </row>
    <row r="70" spans="1:9" ht="13.5">
      <c r="A70" s="128" t="s">
        <v>341</v>
      </c>
      <c r="B70" s="21">
        <v>0.11343433154938778</v>
      </c>
      <c r="C70" s="21">
        <v>0.10594247820376353</v>
      </c>
      <c r="D70" s="21">
        <v>8.8482286736307536E-2</v>
      </c>
      <c r="E70" s="61">
        <v>9.0602896419720733E-2</v>
      </c>
      <c r="F70" s="21">
        <v>9.268756754387289E-2</v>
      </c>
      <c r="G70" s="21">
        <v>9.1297749078208187E-2</v>
      </c>
      <c r="H70" s="21">
        <v>9.1728893536289463E-2</v>
      </c>
      <c r="I70" s="21">
        <v>9.1692543441003638E-2</v>
      </c>
    </row>
    <row r="71" spans="1:9" ht="13.5">
      <c r="A71" s="128" t="s">
        <v>342</v>
      </c>
      <c r="B71" s="21">
        <v>2.3013454881922992E-2</v>
      </c>
      <c r="C71" s="21">
        <v>2.1703117970032441E-2</v>
      </c>
      <c r="D71" s="21">
        <v>1.4105121516646371E-2</v>
      </c>
      <c r="E71" s="61">
        <v>1.6980076899635106E-2</v>
      </c>
      <c r="F71" s="21">
        <v>1.7128162360804149E-2</v>
      </c>
      <c r="G71" s="21">
        <v>1.6929644112667109E-2</v>
      </c>
      <c r="H71" s="21">
        <v>1.7168748192231808E-2</v>
      </c>
      <c r="I71" s="21">
        <v>1.7275669824410089E-2</v>
      </c>
    </row>
    <row r="72" spans="1:9" ht="13.5">
      <c r="A72" s="118"/>
      <c r="B72" s="134"/>
      <c r="C72" s="134"/>
      <c r="D72" s="134"/>
      <c r="E72" s="135"/>
      <c r="F72" s="134"/>
      <c r="G72" s="134"/>
      <c r="H72" s="134"/>
      <c r="I72" s="134"/>
    </row>
    <row r="73" spans="1:9" ht="13.5">
      <c r="A73" s="118" t="s">
        <v>293</v>
      </c>
      <c r="B73" s="21">
        <v>-1.2851758249399481E-3</v>
      </c>
      <c r="C73" s="21">
        <v>2.0082427525866253E-2</v>
      </c>
      <c r="D73" s="21">
        <v>7.0819675272281224E-2</v>
      </c>
      <c r="E73" s="61">
        <v>5.7581427310730467E-2</v>
      </c>
      <c r="F73" s="21">
        <v>5.2954415494509188E-2</v>
      </c>
      <c r="G73" s="21">
        <v>5.1862058818319075E-2</v>
      </c>
      <c r="H73" s="21">
        <v>5.08143133235383E-2</v>
      </c>
      <c r="I73" s="21">
        <v>5.0654450886307864E-2</v>
      </c>
    </row>
    <row r="74" spans="1:9" ht="13.5">
      <c r="A74" s="118"/>
      <c r="B74" s="134"/>
      <c r="C74" s="134"/>
      <c r="D74" s="134"/>
      <c r="E74" s="135"/>
      <c r="F74" s="134"/>
      <c r="G74" s="134"/>
      <c r="H74" s="134"/>
      <c r="I74" s="134"/>
    </row>
    <row r="75" spans="1:9" ht="13.5">
      <c r="A75" s="118" t="s">
        <v>343</v>
      </c>
      <c r="B75" s="21">
        <v>8.9662121555854277E-2</v>
      </c>
      <c r="C75" s="21">
        <v>8.3342617347076681E-2</v>
      </c>
      <c r="D75" s="21">
        <v>9.312551413930166E-2</v>
      </c>
      <c r="E75" s="61">
        <v>8.72362726889091E-2</v>
      </c>
      <c r="F75" s="21">
        <v>7.6860029681502864E-2</v>
      </c>
      <c r="G75" s="21">
        <v>7.3335315339041501E-2</v>
      </c>
      <c r="H75" s="21">
        <v>7.1352808923893896E-2</v>
      </c>
      <c r="I75" s="21">
        <v>7.1333872956832536E-2</v>
      </c>
    </row>
    <row r="76" spans="1:9" ht="13.5">
      <c r="A76" s="129" t="s">
        <v>344</v>
      </c>
      <c r="B76" s="21">
        <v>9.5085346469268542E-2</v>
      </c>
      <c r="C76" s="21">
        <v>9.0705149213423042E-2</v>
      </c>
      <c r="D76" s="21">
        <v>0.10010548945423589</v>
      </c>
      <c r="E76" s="61">
        <v>9.192556501606694E-2</v>
      </c>
      <c r="F76" s="21">
        <v>8.0514789538760317E-2</v>
      </c>
      <c r="G76" s="21">
        <v>7.6625639042574814E-2</v>
      </c>
      <c r="H76" s="21">
        <v>7.3888725702729724E-2</v>
      </c>
      <c r="I76" s="21">
        <v>7.3679200476451628E-2</v>
      </c>
    </row>
    <row r="77" spans="1:9" ht="13.5">
      <c r="A77" s="129" t="s">
        <v>345</v>
      </c>
      <c r="B77" s="21">
        <v>-5.4232249134142574E-3</v>
      </c>
      <c r="C77" s="21">
        <v>-7.3625318663463482E-3</v>
      </c>
      <c r="D77" s="21">
        <v>-6.9799753149342343E-3</v>
      </c>
      <c r="E77" s="61">
        <v>-4.6892923271578367E-3</v>
      </c>
      <c r="F77" s="21">
        <v>-3.6547598572574378E-3</v>
      </c>
      <c r="G77" s="21">
        <v>-3.2903237035333153E-3</v>
      </c>
      <c r="H77" s="21">
        <v>-2.5359167788358214E-3</v>
      </c>
      <c r="I77" s="21">
        <v>-2.3453275196190907E-3</v>
      </c>
    </row>
    <row r="78" spans="1:9" ht="13.5">
      <c r="A78" s="118"/>
      <c r="B78" s="134"/>
      <c r="C78" s="134"/>
      <c r="D78" s="134"/>
      <c r="E78" s="135"/>
      <c r="F78" s="134"/>
      <c r="G78" s="134"/>
      <c r="H78" s="134"/>
      <c r="I78" s="134"/>
    </row>
    <row r="79" spans="1:9" ht="13.5">
      <c r="A79" s="118" t="s">
        <v>294</v>
      </c>
      <c r="B79" s="21">
        <v>-9.0947297380794226E-2</v>
      </c>
      <c r="C79" s="21">
        <v>-6.3260189821210427E-2</v>
      </c>
      <c r="D79" s="21">
        <v>-2.2305838867020436E-2</v>
      </c>
      <c r="E79" s="61">
        <v>-2.965484537817863E-2</v>
      </c>
      <c r="F79" s="21">
        <v>-2.3905614186993683E-2</v>
      </c>
      <c r="G79" s="21">
        <v>-2.147325652072243E-2</v>
      </c>
      <c r="H79" s="21">
        <v>-2.0538495600355599E-2</v>
      </c>
      <c r="I79" s="21">
        <v>-2.0679422070524676E-2</v>
      </c>
    </row>
    <row r="80" spans="1:9" ht="13.5">
      <c r="A80" s="118"/>
      <c r="B80" s="134"/>
      <c r="C80" s="134"/>
      <c r="D80" s="134"/>
      <c r="E80" s="135"/>
      <c r="F80" s="134"/>
      <c r="G80" s="134"/>
      <c r="H80" s="134"/>
      <c r="I80" s="134"/>
    </row>
    <row r="81" spans="1:9" ht="13.5">
      <c r="A81" s="128" t="s">
        <v>346</v>
      </c>
      <c r="B81" s="21">
        <v>6.0805873591814161E-4</v>
      </c>
      <c r="C81" s="21">
        <v>-7.0513694084385712E-4</v>
      </c>
      <c r="D81" s="21">
        <v>2.6450744723771282E-3</v>
      </c>
      <c r="E81" s="61">
        <v>-2.2012132707653182E-3</v>
      </c>
      <c r="F81" s="21">
        <v>8.1635184316745804E-4</v>
      </c>
      <c r="G81" s="21">
        <v>1.3621154759010338E-3</v>
      </c>
      <c r="H81" s="21">
        <v>1.5311190630468751E-3</v>
      </c>
      <c r="I81" s="21">
        <v>1.5532414666128537E-3</v>
      </c>
    </row>
    <row r="82" spans="1:9" ht="13.5">
      <c r="A82" s="129" t="s">
        <v>344</v>
      </c>
      <c r="B82" s="21">
        <v>2.9365996294351622E-3</v>
      </c>
      <c r="C82" s="21">
        <v>2.2386091510599891E-3</v>
      </c>
      <c r="D82" s="21">
        <v>4.6688966513002486E-3</v>
      </c>
      <c r="E82" s="61">
        <v>2.5858778469617693E-3</v>
      </c>
      <c r="F82" s="21">
        <v>1.5143539906846421E-3</v>
      </c>
      <c r="G82" s="21">
        <v>1.400234481032136E-3</v>
      </c>
      <c r="H82" s="21">
        <v>1.2946953011762005E-3</v>
      </c>
      <c r="I82" s="21">
        <v>1.2319420224785411E-3</v>
      </c>
    </row>
    <row r="83" spans="1:9" ht="13.5">
      <c r="A83" s="129" t="s">
        <v>345</v>
      </c>
      <c r="B83" s="21">
        <v>-2.3285408935170208E-3</v>
      </c>
      <c r="C83" s="21">
        <v>-2.9437460919038462E-3</v>
      </c>
      <c r="D83" s="21">
        <v>-2.0238221789231205E-3</v>
      </c>
      <c r="E83" s="61">
        <v>-4.787091117727087E-3</v>
      </c>
      <c r="F83" s="21">
        <v>-6.980021475171841E-4</v>
      </c>
      <c r="G83" s="21">
        <v>-3.8119005131102166E-5</v>
      </c>
      <c r="H83" s="21">
        <v>2.3642376187067441E-4</v>
      </c>
      <c r="I83" s="21">
        <v>3.2129944413431249E-4</v>
      </c>
    </row>
    <row r="84" spans="1:9" ht="13.5">
      <c r="A84" s="128" t="s">
        <v>347</v>
      </c>
      <c r="B84" s="21">
        <v>0.12919900357860906</v>
      </c>
      <c r="C84" s="21">
        <v>4.2119873785387445E-2</v>
      </c>
      <c r="D84" s="21">
        <v>3.7611251123780623E-2</v>
      </c>
      <c r="E84" s="61">
        <v>3.0828355346519901E-2</v>
      </c>
      <c r="F84" s="21">
        <v>2.8600743390746357E-2</v>
      </c>
      <c r="G84" s="21">
        <v>2.6948592676913141E-2</v>
      </c>
      <c r="H84" s="21">
        <v>2.4919976898944339E-2</v>
      </c>
      <c r="I84" s="21">
        <v>2.3736738990402382E-2</v>
      </c>
    </row>
    <row r="85" spans="1:9" ht="13.5">
      <c r="A85" s="129" t="s">
        <v>339</v>
      </c>
      <c r="B85" s="21">
        <v>4.0651386201707509E-2</v>
      </c>
      <c r="C85" s="21">
        <v>-6.2917611558222265E-3</v>
      </c>
      <c r="D85" s="21">
        <v>1.7895691072743612E-2</v>
      </c>
      <c r="E85" s="61">
        <v>1.7077303399918854E-2</v>
      </c>
      <c r="F85" s="21">
        <v>1.7149720567765325E-2</v>
      </c>
      <c r="G85" s="21">
        <v>1.6961231551876031E-2</v>
      </c>
      <c r="H85" s="21">
        <v>1.6693150639000606E-2</v>
      </c>
      <c r="I85" s="21">
        <v>1.6975913607456813E-2</v>
      </c>
    </row>
    <row r="86" spans="1:9" ht="13.5">
      <c r="A86" s="131" t="s">
        <v>348</v>
      </c>
      <c r="B86" s="21">
        <v>-8.1190683802293288E-4</v>
      </c>
      <c r="C86" s="21">
        <v>-6.6662973925242096E-4</v>
      </c>
      <c r="D86" s="21">
        <v>-5.5745868979822585E-4</v>
      </c>
      <c r="E86" s="61">
        <v>-5.1200204473136576E-4</v>
      </c>
      <c r="F86" s="21">
        <v>-4.7250103064287307E-4</v>
      </c>
      <c r="G86" s="21">
        <v>-4.368940416172157E-4</v>
      </c>
      <c r="H86" s="21">
        <v>0</v>
      </c>
      <c r="I86" s="21">
        <v>0</v>
      </c>
    </row>
    <row r="87" spans="1:9" ht="13.5">
      <c r="A87" s="131" t="s">
        <v>349</v>
      </c>
      <c r="B87" s="21">
        <v>4.1463293039730446E-2</v>
      </c>
      <c r="C87" s="21">
        <v>-5.6251314165698058E-3</v>
      </c>
      <c r="D87" s="21">
        <v>1.8453149762541837E-2</v>
      </c>
      <c r="E87" s="61">
        <v>1.7589305444650219E-2</v>
      </c>
      <c r="F87" s="21">
        <v>1.7622221598408198E-2</v>
      </c>
      <c r="G87" s="21">
        <v>1.7398125593493248E-2</v>
      </c>
      <c r="H87" s="21">
        <v>1.6693150639000606E-2</v>
      </c>
      <c r="I87" s="21">
        <v>1.6975913607456813E-2</v>
      </c>
    </row>
    <row r="88" spans="1:9" ht="13.5">
      <c r="A88" s="129" t="s">
        <v>338</v>
      </c>
      <c r="B88" s="21">
        <v>8.8547617376901547E-2</v>
      </c>
      <c r="C88" s="21">
        <v>4.8411634941209668E-2</v>
      </c>
      <c r="D88" s="21">
        <v>1.9715560051037011E-2</v>
      </c>
      <c r="E88" s="61">
        <v>1.3751051946601048E-2</v>
      </c>
      <c r="F88" s="21">
        <v>1.1451022822981032E-2</v>
      </c>
      <c r="G88" s="21">
        <v>9.9873611250371093E-3</v>
      </c>
      <c r="H88" s="21">
        <v>8.2268262599437328E-3</v>
      </c>
      <c r="I88" s="21">
        <v>6.7608253829455692E-3</v>
      </c>
    </row>
    <row r="89" spans="1:9" ht="13.5">
      <c r="A89" s="131" t="s">
        <v>351</v>
      </c>
      <c r="B89" s="21">
        <v>0.10685447531986889</v>
      </c>
      <c r="C89" s="21">
        <v>9.2628317208090283E-2</v>
      </c>
      <c r="D89" s="21">
        <v>3.324599541995682E-2</v>
      </c>
      <c r="E89" s="61">
        <v>2.8727111754993498E-2</v>
      </c>
      <c r="F89" s="21">
        <v>2.4806264454101837E-2</v>
      </c>
      <c r="G89" s="21">
        <v>2.293690051857138E-2</v>
      </c>
      <c r="H89" s="21">
        <v>3.4337462481235564E-2</v>
      </c>
      <c r="I89" s="21">
        <v>1.8676368461835988E-2</v>
      </c>
    </row>
    <row r="90" spans="1:9" ht="13.5">
      <c r="A90" s="131" t="s">
        <v>352</v>
      </c>
      <c r="B90" s="21">
        <v>-1.8306857942967325E-2</v>
      </c>
      <c r="C90" s="21">
        <v>-4.4216682266880615E-2</v>
      </c>
      <c r="D90" s="21">
        <v>-1.3530435368919807E-2</v>
      </c>
      <c r="E90" s="61">
        <v>-1.4976059808392448E-2</v>
      </c>
      <c r="F90" s="21">
        <v>-1.3355241631120805E-2</v>
      </c>
      <c r="G90" s="21">
        <v>-1.2949539393534272E-2</v>
      </c>
      <c r="H90" s="21">
        <v>-2.6110636221291832E-2</v>
      </c>
      <c r="I90" s="21">
        <v>-1.1915543078890417E-2</v>
      </c>
    </row>
    <row r="91" spans="1:9" ht="13.5">
      <c r="A91" s="128" t="s">
        <v>353</v>
      </c>
      <c r="B91" s="21">
        <v>3.7643647461896669E-2</v>
      </c>
      <c r="C91" s="21">
        <v>-2.043517909497904E-2</v>
      </c>
      <c r="D91" s="21">
        <v>1.2660337784382882E-2</v>
      </c>
      <c r="E91" s="61">
        <v>3.3747232391066599E-3</v>
      </c>
      <c r="F91" s="21">
        <v>3.8787773605851996E-3</v>
      </c>
      <c r="G91" s="21">
        <v>4.1132206802896787E-3</v>
      </c>
      <c r="H91" s="21">
        <v>2.8503622355418546E-3</v>
      </c>
      <c r="I91" s="21">
        <v>1.5040754532648546E-3</v>
      </c>
    </row>
    <row r="92" spans="1:9" ht="13.5">
      <c r="A92" s="118"/>
      <c r="B92" s="21"/>
      <c r="C92" s="21"/>
      <c r="D92" s="21"/>
      <c r="E92" s="61"/>
      <c r="F92" s="21"/>
      <c r="G92" s="21"/>
      <c r="H92" s="21"/>
      <c r="I92" s="21"/>
    </row>
    <row r="93" spans="1:9" ht="13.5">
      <c r="A93" s="121" t="s">
        <v>356</v>
      </c>
      <c r="B93" s="19">
        <v>0</v>
      </c>
      <c r="C93" s="19">
        <v>-9.0944432384151827E-17</v>
      </c>
      <c r="D93" s="19">
        <v>1.7745200369006766E-16</v>
      </c>
      <c r="E93" s="67">
        <v>-6.9849472047012452E-17</v>
      </c>
      <c r="F93" s="19">
        <v>1.6115144398197789E-17</v>
      </c>
      <c r="G93" s="19">
        <v>0</v>
      </c>
      <c r="H93" s="19">
        <v>9.1852267746519802E-18</v>
      </c>
      <c r="I93" s="19">
        <v>0</v>
      </c>
    </row>
    <row r="96" spans="1:9">
      <c r="F96" s="136"/>
      <c r="G96" s="136"/>
      <c r="H96" s="136"/>
      <c r="I96" s="136"/>
    </row>
  </sheetData>
  <pageMargins left="0.7" right="0.7" top="0.75" bottom="0.75" header="0.3" footer="0.3"/>
  <pageSetup paperSize="9" scale="75" fitToHeight="2" orientation="portrait" r:id="rId1"/>
  <rowBreaks count="1" manualBreakCount="1">
    <brk id="7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P282"/>
  <sheetViews>
    <sheetView zoomScaleNormal="100" workbookViewId="0">
      <pane xSplit="2" ySplit="1" topLeftCell="AB74" activePane="bottomRight" state="frozen"/>
      <selection pane="topRight" activeCell="C1" sqref="C1"/>
      <selection pane="bottomLeft" activeCell="A2" sqref="A2"/>
      <selection pane="bottomRight" activeCell="AI96" sqref="AI96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5" width="9.28515625" customWidth="1"/>
  </cols>
  <sheetData>
    <row r="1" spans="1:35" ht="15">
      <c r="A1" s="1" t="s">
        <v>406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10">
        <v>2007</v>
      </c>
      <c r="P1" s="10">
        <v>2008</v>
      </c>
      <c r="Q1" s="10">
        <v>2009</v>
      </c>
      <c r="R1" s="10">
        <v>2010</v>
      </c>
      <c r="S1" s="10">
        <v>2011</v>
      </c>
      <c r="T1" s="10">
        <v>2012</v>
      </c>
      <c r="U1" s="10">
        <v>2013</v>
      </c>
      <c r="V1" s="10">
        <v>2014</v>
      </c>
      <c r="W1" s="10">
        <v>2015</v>
      </c>
      <c r="X1" s="10">
        <v>2016</v>
      </c>
      <c r="Y1" s="10">
        <v>2017</v>
      </c>
      <c r="Z1" s="10">
        <v>2018</v>
      </c>
      <c r="AA1" s="10">
        <v>2019</v>
      </c>
      <c r="AB1" s="10">
        <v>2020</v>
      </c>
      <c r="AC1" s="10">
        <v>2021</v>
      </c>
      <c r="AD1" s="10">
        <v>2022</v>
      </c>
      <c r="AE1" s="108">
        <v>2023</v>
      </c>
      <c r="AF1" s="108">
        <v>2024</v>
      </c>
      <c r="AG1" s="108">
        <v>2025</v>
      </c>
      <c r="AH1" s="108">
        <v>2026</v>
      </c>
      <c r="AI1" s="108">
        <v>2027</v>
      </c>
    </row>
    <row r="2" spans="1:35">
      <c r="K2" s="2"/>
      <c r="L2" s="2"/>
      <c r="M2" s="2"/>
      <c r="N2" s="2"/>
      <c r="O2" s="2"/>
      <c r="P2" s="2"/>
    </row>
    <row r="3" spans="1:35" ht="15">
      <c r="A3" s="1" t="s">
        <v>407</v>
      </c>
      <c r="I3" s="2"/>
      <c r="R3" s="2"/>
    </row>
    <row r="4" spans="1:35" ht="13.5">
      <c r="A4" s="31" t="s">
        <v>408</v>
      </c>
      <c r="I4" s="2"/>
    </row>
    <row r="5" spans="1:35" ht="13.5">
      <c r="A5" s="32" t="s">
        <v>311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30499.611259468838</v>
      </c>
      <c r="Y5" s="2">
        <f t="shared" si="1"/>
        <v>34116.98543624091</v>
      </c>
      <c r="Z5" s="2">
        <f t="shared" ref="Z5:AA5" si="2">Z17+Z14-Z11-Z8</f>
        <v>36800.505465470516</v>
      </c>
      <c r="AA5" s="2">
        <f t="shared" si="2"/>
        <v>41345.978761889084</v>
      </c>
      <c r="AB5" s="2">
        <f t="shared" ref="AB5:AC5" si="3">AB17+AB14-AB11-AB8</f>
        <v>46967.173710182775</v>
      </c>
      <c r="AC5" s="2">
        <f t="shared" si="3"/>
        <v>58493.715052360261</v>
      </c>
      <c r="AD5" s="2">
        <f t="shared" ref="AD5" si="4">AD17+AD14-AD11-AD8</f>
        <v>64041.983221236784</v>
      </c>
      <c r="AE5" s="2"/>
      <c r="AF5" s="2"/>
      <c r="AG5" s="2"/>
      <c r="AH5" s="2"/>
      <c r="AI5" s="2"/>
    </row>
    <row r="6" spans="1:35" ht="13.5">
      <c r="A6" s="34" t="s">
        <v>312</v>
      </c>
      <c r="B6" t="s">
        <v>56</v>
      </c>
      <c r="C6" s="2">
        <f t="shared" ref="C6:S6" si="5">C63+C66</f>
        <v>223.87499999999997</v>
      </c>
      <c r="D6" s="2">
        <f t="shared" si="5"/>
        <v>495.18700000000007</v>
      </c>
      <c r="E6" s="2">
        <f t="shared" si="5"/>
        <v>631.76533100000017</v>
      </c>
      <c r="F6" s="2">
        <f t="shared" si="5"/>
        <v>536.23496499999987</v>
      </c>
      <c r="G6" s="2">
        <f t="shared" si="5"/>
        <v>612.34761500000002</v>
      </c>
      <c r="H6" s="2">
        <f t="shared" si="5"/>
        <v>462.10820800000022</v>
      </c>
      <c r="I6" s="2">
        <f t="shared" si="5"/>
        <v>550.24399999999991</v>
      </c>
      <c r="J6" s="2">
        <f t="shared" si="5"/>
        <v>621.43623428000046</v>
      </c>
      <c r="K6" s="2">
        <f t="shared" si="5"/>
        <v>600.23437372000012</v>
      </c>
      <c r="L6" s="2">
        <f t="shared" si="5"/>
        <v>742.50793564000014</v>
      </c>
      <c r="M6" s="2">
        <f t="shared" si="5"/>
        <v>1113.6703805899995</v>
      </c>
      <c r="N6" s="2">
        <f t="shared" si="5"/>
        <v>1332.2367879000003</v>
      </c>
      <c r="O6" s="2">
        <f t="shared" si="5"/>
        <v>2257.2383289700001</v>
      </c>
      <c r="P6" s="2">
        <f t="shared" si="5"/>
        <v>2622.5000000000005</v>
      </c>
      <c r="Q6" s="2">
        <f t="shared" si="5"/>
        <v>2153.5299572600002</v>
      </c>
      <c r="R6" s="2">
        <f t="shared" si="5"/>
        <v>2258.8000000000002</v>
      </c>
      <c r="S6" s="2">
        <f t="shared" si="5"/>
        <v>2347.1463130699995</v>
      </c>
      <c r="T6" s="2">
        <f>T63+T66</f>
        <v>2500.3120873299999</v>
      </c>
      <c r="U6" s="2">
        <f t="shared" ref="U6:V6" si="6">U63+U66</f>
        <v>2405.9514677799998</v>
      </c>
      <c r="V6" s="2">
        <f t="shared" si="6"/>
        <v>2665.4558968063998</v>
      </c>
      <c r="W6" s="2">
        <f t="shared" ref="W6:Y6" si="7">W63+W66</f>
        <v>2804.8326391300002</v>
      </c>
      <c r="X6" s="2">
        <f t="shared" si="7"/>
        <v>3146.9022642199998</v>
      </c>
      <c r="Y6" s="2">
        <f t="shared" si="7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>
        <f>AC63+AC66</f>
        <v>4187.1186237900001</v>
      </c>
      <c r="AD6" s="2">
        <f>AD63+AD66</f>
        <v>4594.1438971600001</v>
      </c>
      <c r="AE6" s="2"/>
      <c r="AF6" s="2"/>
      <c r="AG6" s="2"/>
      <c r="AH6" s="2"/>
      <c r="AI6" s="2"/>
    </row>
    <row r="7" spans="1:35" ht="13.5">
      <c r="A7" s="34" t="s">
        <v>313</v>
      </c>
      <c r="B7" t="s">
        <v>57</v>
      </c>
      <c r="C7" s="2">
        <f t="shared" ref="C7:T7" si="8">C5-C6</f>
        <v>2224.752855395684</v>
      </c>
      <c r="D7" s="2">
        <f t="shared" si="8"/>
        <v>3483.594282550871</v>
      </c>
      <c r="E7" s="2">
        <f t="shared" si="8"/>
        <v>4360.5626323382439</v>
      </c>
      <c r="F7" s="2">
        <f t="shared" si="8"/>
        <v>4258.1298127296996</v>
      </c>
      <c r="G7" s="2">
        <f t="shared" si="8"/>
        <v>5030.8014944029792</v>
      </c>
      <c r="H7" s="2">
        <f t="shared" si="8"/>
        <v>5145.6437130048835</v>
      </c>
      <c r="I7" s="2">
        <f t="shared" si="8"/>
        <v>5298.6246651654683</v>
      </c>
      <c r="J7" s="2">
        <f t="shared" si="8"/>
        <v>5992.078051045125</v>
      </c>
      <c r="K7" s="2">
        <f t="shared" si="8"/>
        <v>6767.6660838968573</v>
      </c>
      <c r="L7" s="2">
        <f t="shared" si="8"/>
        <v>7653.8513773189279</v>
      </c>
      <c r="M7" s="2">
        <f t="shared" si="8"/>
        <v>8581.3435792029923</v>
      </c>
      <c r="N7" s="2">
        <f t="shared" si="8"/>
        <v>11373.712985988113</v>
      </c>
      <c r="O7" s="2">
        <f t="shared" si="8"/>
        <v>13245.054886913334</v>
      </c>
      <c r="P7" s="2">
        <f t="shared" si="8"/>
        <v>16649.36755552029</v>
      </c>
      <c r="Q7" s="2">
        <f t="shared" si="8"/>
        <v>16398.547450359689</v>
      </c>
      <c r="R7" s="2">
        <f t="shared" si="8"/>
        <v>18790.952888407439</v>
      </c>
      <c r="S7" s="2">
        <f t="shared" si="8"/>
        <v>22105.279376461698</v>
      </c>
      <c r="T7" s="2">
        <f t="shared" si="8"/>
        <v>22830.227080223522</v>
      </c>
      <c r="U7" s="2">
        <f t="shared" ref="U7:V7" si="9">U5-U6</f>
        <v>23661.40086419987</v>
      </c>
      <c r="V7" s="2">
        <f t="shared" si="9"/>
        <v>25812.453134288251</v>
      </c>
      <c r="W7" s="2">
        <f t="shared" ref="W7:Y7" si="10">W5-W6</f>
        <v>27988.935207801162</v>
      </c>
      <c r="X7" s="2">
        <f t="shared" si="10"/>
        <v>27352.708995248839</v>
      </c>
      <c r="Y7" s="2">
        <f t="shared" si="10"/>
        <v>30932.33206285091</v>
      </c>
      <c r="Z7" s="2">
        <f>Z5-Z6</f>
        <v>33531.884016060518</v>
      </c>
      <c r="AA7" s="2">
        <f>AA5-AA6</f>
        <v>37902.417423259081</v>
      </c>
      <c r="AB7" s="2">
        <f>AB5-AB6</f>
        <v>43235.664266022774</v>
      </c>
      <c r="AC7" s="2">
        <f>AC5-AC6</f>
        <v>54306.596428570265</v>
      </c>
      <c r="AD7" s="2">
        <f>AD5-AD6</f>
        <v>59447.839324076784</v>
      </c>
      <c r="AE7" s="2"/>
      <c r="AF7" s="2"/>
      <c r="AG7" s="2"/>
      <c r="AH7" s="2"/>
      <c r="AI7" s="2"/>
    </row>
    <row r="8" spans="1:35" ht="13.5">
      <c r="A8" s="32" t="s">
        <v>289</v>
      </c>
      <c r="C8" s="73">
        <v>715.09999999999991</v>
      </c>
      <c r="D8" s="73">
        <v>826.96092190494153</v>
      </c>
      <c r="E8" s="73">
        <v>885.87825001370709</v>
      </c>
      <c r="F8" s="73">
        <v>1447.6793036220797</v>
      </c>
      <c r="G8" s="73">
        <v>1548.2409657398575</v>
      </c>
      <c r="H8" s="73">
        <v>1664.8395256933791</v>
      </c>
      <c r="I8" s="73">
        <v>2095.9738489904807</v>
      </c>
      <c r="J8" s="73">
        <v>2203.648207804325</v>
      </c>
      <c r="K8" s="73">
        <v>2871.5347693679378</v>
      </c>
      <c r="L8" s="73">
        <v>3560.2542706529425</v>
      </c>
      <c r="M8" s="73">
        <v>4551.7376171666638</v>
      </c>
      <c r="N8" s="73">
        <v>5134.312602961184</v>
      </c>
      <c r="O8" s="73">
        <v>6912.7096120364031</v>
      </c>
      <c r="P8" s="73">
        <v>6475.9131325868912</v>
      </c>
      <c r="Q8" s="73">
        <v>3818.4498742069736</v>
      </c>
      <c r="R8" s="73">
        <v>4478.6738299207909</v>
      </c>
      <c r="S8" s="73">
        <v>5657.2413801229095</v>
      </c>
      <c r="T8" s="73">
        <v>7045.3541300181832</v>
      </c>
      <c r="U8" s="73">
        <v>6001.9945396417843</v>
      </c>
      <c r="V8" s="73">
        <v>7907.3319397748082</v>
      </c>
      <c r="W8" s="73">
        <v>8923.0961124763526</v>
      </c>
      <c r="X8" s="73">
        <v>10805.292504131821</v>
      </c>
      <c r="Y8" s="73">
        <v>11123.896558581213</v>
      </c>
      <c r="Z8" s="73">
        <v>12542.643127881802</v>
      </c>
      <c r="AA8" s="73">
        <v>12460.393367226843</v>
      </c>
      <c r="AB8" s="73">
        <v>11753.401601850655</v>
      </c>
      <c r="AC8" s="73">
        <v>11383.615892570349</v>
      </c>
      <c r="AD8" s="73">
        <v>14857.6555785898</v>
      </c>
      <c r="AE8" s="73"/>
      <c r="AF8" s="73"/>
      <c r="AG8" s="73"/>
      <c r="AH8" s="73"/>
      <c r="AI8" s="73"/>
    </row>
    <row r="9" spans="1:35" ht="13.5">
      <c r="A9" s="34" t="s">
        <v>312</v>
      </c>
      <c r="C9" s="2">
        <f t="shared" ref="C9:T9" si="11">C80</f>
        <v>38.799999999999997</v>
      </c>
      <c r="D9" s="2">
        <f t="shared" si="11"/>
        <v>68.900000000000006</v>
      </c>
      <c r="E9" s="2">
        <f t="shared" si="11"/>
        <v>73.399900000000002</v>
      </c>
      <c r="F9" s="2">
        <f t="shared" si="11"/>
        <v>83.152000000000001</v>
      </c>
      <c r="G9" s="2">
        <f t="shared" si="11"/>
        <v>48.7</v>
      </c>
      <c r="H9" s="2">
        <f t="shared" si="11"/>
        <v>58.504000000000033</v>
      </c>
      <c r="I9" s="2">
        <f t="shared" si="11"/>
        <v>71.900000000000006</v>
      </c>
      <c r="J9" s="2">
        <f t="shared" si="11"/>
        <v>78.599999999999994</v>
      </c>
      <c r="K9" s="2">
        <f t="shared" si="11"/>
        <v>189.2</v>
      </c>
      <c r="L9" s="2">
        <f t="shared" si="11"/>
        <v>425.5</v>
      </c>
      <c r="M9" s="2">
        <f t="shared" si="11"/>
        <v>660.2</v>
      </c>
      <c r="N9" s="2">
        <f t="shared" si="11"/>
        <v>879</v>
      </c>
      <c r="O9" s="2">
        <f t="shared" si="11"/>
        <v>1465.2</v>
      </c>
      <c r="P9" s="2">
        <f t="shared" si="11"/>
        <v>1524.3</v>
      </c>
      <c r="Q9" s="2">
        <f t="shared" si="11"/>
        <v>1475.5886796700001</v>
      </c>
      <c r="R9" s="2">
        <f t="shared" si="11"/>
        <v>1540.3</v>
      </c>
      <c r="S9" s="2">
        <f t="shared" si="11"/>
        <v>1869.0555376500004</v>
      </c>
      <c r="T9" s="2">
        <f t="shared" si="11"/>
        <v>1916.1756153200004</v>
      </c>
      <c r="U9" s="2">
        <f t="shared" ref="U9:Y9" si="12">U80</f>
        <v>1391.5280790600004</v>
      </c>
      <c r="V9" s="2">
        <f t="shared" si="12"/>
        <v>1443.9391523623997</v>
      </c>
      <c r="W9" s="2">
        <f t="shared" si="12"/>
        <v>1776.3811532100001</v>
      </c>
      <c r="X9" s="2">
        <f t="shared" si="12"/>
        <v>1728.9751528699999</v>
      </c>
      <c r="Y9" s="2">
        <f t="shared" si="12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>
        <f>AC80</f>
        <v>4591.0072898300004</v>
      </c>
      <c r="AD9" s="2">
        <f>AD80</f>
        <v>5968.2438855599994</v>
      </c>
      <c r="AE9" s="2"/>
      <c r="AF9" s="2"/>
      <c r="AG9" s="2"/>
      <c r="AH9" s="2"/>
      <c r="AI9" s="2"/>
    </row>
    <row r="10" spans="1:35" ht="13.5">
      <c r="A10" s="34" t="s">
        <v>313</v>
      </c>
      <c r="B10" t="s">
        <v>58</v>
      </c>
      <c r="C10" s="2">
        <f>C8-C9</f>
        <v>676.3</v>
      </c>
      <c r="D10" s="2">
        <f t="shared" ref="D10:Y10" si="13">D8-D9</f>
        <v>758.06092190494155</v>
      </c>
      <c r="E10" s="2">
        <f t="shared" si="13"/>
        <v>812.47835001370709</v>
      </c>
      <c r="F10" s="2">
        <f t="shared" si="13"/>
        <v>1364.5273036220797</v>
      </c>
      <c r="G10" s="2">
        <f t="shared" si="13"/>
        <v>1499.5409657398575</v>
      </c>
      <c r="H10" s="2">
        <f t="shared" si="13"/>
        <v>1606.3355256933789</v>
      </c>
      <c r="I10" s="2">
        <f t="shared" si="13"/>
        <v>2024.0738489904807</v>
      </c>
      <c r="J10" s="2">
        <f t="shared" si="13"/>
        <v>2125.0482078043251</v>
      </c>
      <c r="K10" s="2">
        <f t="shared" si="13"/>
        <v>2682.334769367938</v>
      </c>
      <c r="L10" s="2">
        <f t="shared" si="13"/>
        <v>3134.7542706529425</v>
      </c>
      <c r="M10" s="2">
        <f t="shared" si="13"/>
        <v>3891.5376171666639</v>
      </c>
      <c r="N10" s="2">
        <f t="shared" si="13"/>
        <v>4255.312602961184</v>
      </c>
      <c r="O10" s="2">
        <f t="shared" si="13"/>
        <v>5447.5096120364033</v>
      </c>
      <c r="P10" s="2">
        <f t="shared" si="13"/>
        <v>4951.613132586891</v>
      </c>
      <c r="Q10" s="2">
        <f t="shared" si="13"/>
        <v>2342.8611945369735</v>
      </c>
      <c r="R10" s="2">
        <f t="shared" si="13"/>
        <v>2938.3738299207907</v>
      </c>
      <c r="S10" s="2">
        <f t="shared" si="13"/>
        <v>3788.1858424729089</v>
      </c>
      <c r="T10" s="2">
        <f t="shared" si="13"/>
        <v>5129.1785146981829</v>
      </c>
      <c r="U10" s="2">
        <f t="shared" si="13"/>
        <v>4610.4664605817834</v>
      </c>
      <c r="V10" s="2">
        <f t="shared" si="13"/>
        <v>6463.3927874124083</v>
      </c>
      <c r="W10" s="2">
        <f t="shared" si="13"/>
        <v>7146.7149592663527</v>
      </c>
      <c r="X10" s="2">
        <f t="shared" si="13"/>
        <v>9076.3173512618214</v>
      </c>
      <c r="Y10" s="2">
        <f t="shared" si="13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7523.9779386306554</v>
      </c>
      <c r="AC10" s="2">
        <f>AC8-AC9</f>
        <v>6792.6086027403489</v>
      </c>
      <c r="AD10" s="2">
        <f>AD8-AD9</f>
        <v>8889.4116930298005</v>
      </c>
      <c r="AE10" s="2"/>
      <c r="AF10" s="2"/>
      <c r="AG10" s="2"/>
      <c r="AH10" s="2"/>
      <c r="AI10" s="2"/>
    </row>
    <row r="11" spans="1:35" ht="13.5">
      <c r="A11" s="32" t="s">
        <v>274</v>
      </c>
      <c r="B11" t="s">
        <v>59</v>
      </c>
      <c r="C11" s="2">
        <f t="shared" ref="C11:T11" si="14">SUM(C12:C13)</f>
        <v>515.50704181666674</v>
      </c>
      <c r="D11" s="2">
        <f t="shared" si="14"/>
        <v>515.03783861015324</v>
      </c>
      <c r="E11" s="2">
        <f t="shared" si="14"/>
        <v>745.49373385658987</v>
      </c>
      <c r="F11" s="2">
        <f t="shared" si="14"/>
        <v>932.41467396305688</v>
      </c>
      <c r="G11" s="2">
        <f t="shared" si="14"/>
        <v>1128.8437265209932</v>
      </c>
      <c r="H11" s="2">
        <f t="shared" si="14"/>
        <v>1672.8880799910094</v>
      </c>
      <c r="I11" s="2">
        <f t="shared" si="14"/>
        <v>1795.013404028203</v>
      </c>
      <c r="J11" s="2">
        <f t="shared" si="14"/>
        <v>2177.1079193122123</v>
      </c>
      <c r="K11" s="2">
        <f t="shared" si="14"/>
        <v>2686.6485102761312</v>
      </c>
      <c r="L11" s="2">
        <f t="shared" si="14"/>
        <v>3116.0378546338466</v>
      </c>
      <c r="M11" s="2">
        <f t="shared" si="14"/>
        <v>3900.3760878660669</v>
      </c>
      <c r="N11" s="2">
        <f t="shared" si="14"/>
        <v>4441.3276292440733</v>
      </c>
      <c r="O11" s="2">
        <f t="shared" si="14"/>
        <v>5283.369766035732</v>
      </c>
      <c r="P11" s="2">
        <f t="shared" si="14"/>
        <v>5452.2841344820627</v>
      </c>
      <c r="Q11" s="2">
        <f t="shared" si="14"/>
        <v>5317.2137826431972</v>
      </c>
      <c r="R11" s="2">
        <f t="shared" si="14"/>
        <v>7190.1665786243593</v>
      </c>
      <c r="S11" s="2">
        <f t="shared" si="14"/>
        <v>8840.3637893090909</v>
      </c>
      <c r="T11" s="2">
        <f t="shared" si="14"/>
        <v>9942.3212446188409</v>
      </c>
      <c r="U11" s="2">
        <f t="shared" ref="U11:Y11" si="15">SUM(U12:U13)</f>
        <v>11929.069461200612</v>
      </c>
      <c r="V11" s="2">
        <f t="shared" si="15"/>
        <v>12427.957322959392</v>
      </c>
      <c r="W11" s="2">
        <f t="shared" si="15"/>
        <v>13861.550975491155</v>
      </c>
      <c r="X11" s="2">
        <f t="shared" si="15"/>
        <v>14621.032742647576</v>
      </c>
      <c r="Y11" s="2">
        <f t="shared" si="15"/>
        <v>18972.193419859352</v>
      </c>
      <c r="Z11" s="2">
        <f>SUM(Z12:Z13)</f>
        <v>22545.06045715612</v>
      </c>
      <c r="AA11" s="2">
        <f>SUM(AA12:AA13)</f>
        <v>26902.334569336497</v>
      </c>
      <c r="AB11" s="2">
        <f>SUM(AB12:AB13)</f>
        <v>18425.864189751515</v>
      </c>
      <c r="AC11" s="2">
        <f>SUM(AC12:AC13)</f>
        <v>26050.047727462887</v>
      </c>
      <c r="AD11" s="2">
        <f>SUM(AD12:AD13)</f>
        <v>38466.356861226472</v>
      </c>
      <c r="AE11" s="2"/>
      <c r="AF11" s="2"/>
      <c r="AG11" s="2"/>
      <c r="AH11" s="2"/>
      <c r="AI11" s="2"/>
    </row>
    <row r="12" spans="1:35" ht="13.5">
      <c r="A12" s="34" t="s">
        <v>275</v>
      </c>
      <c r="B12" s="10" t="s">
        <v>146</v>
      </c>
      <c r="C12" s="2">
        <f>C124*C240</f>
        <v>373.06551034444453</v>
      </c>
      <c r="D12" s="2">
        <f t="shared" ref="D12:W12" si="16">D124*D240</f>
        <v>391.30852369218661</v>
      </c>
      <c r="E12" s="2">
        <f t="shared" si="16"/>
        <v>488.36425139716687</v>
      </c>
      <c r="F12" s="2">
        <f t="shared" si="16"/>
        <v>423.90572938342973</v>
      </c>
      <c r="G12" s="2">
        <f t="shared" si="16"/>
        <v>690.10358393216768</v>
      </c>
      <c r="H12" s="2">
        <f t="shared" si="16"/>
        <v>945.42487894878786</v>
      </c>
      <c r="I12" s="2">
        <f t="shared" si="16"/>
        <v>1005.0110940995974</v>
      </c>
      <c r="J12" s="2">
        <f t="shared" si="16"/>
        <v>1260.1310275106196</v>
      </c>
      <c r="K12" s="2">
        <f t="shared" si="16"/>
        <v>1647.0334081418362</v>
      </c>
      <c r="L12" s="2">
        <f t="shared" si="16"/>
        <v>2022.2766450894317</v>
      </c>
      <c r="M12" s="2">
        <f t="shared" si="16"/>
        <v>2562.8479387994703</v>
      </c>
      <c r="N12" s="2">
        <f t="shared" si="16"/>
        <v>2818.4067532412814</v>
      </c>
      <c r="O12" s="2">
        <f t="shared" si="16"/>
        <v>3434.0039399320858</v>
      </c>
      <c r="P12" s="2">
        <f t="shared" si="16"/>
        <v>3558.2876445746047</v>
      </c>
      <c r="Q12" s="2">
        <f t="shared" si="16"/>
        <v>3096.6168353707658</v>
      </c>
      <c r="R12" s="2">
        <f t="shared" si="16"/>
        <v>4265.6074818583102</v>
      </c>
      <c r="S12" s="2">
        <f t="shared" si="16"/>
        <v>5435.478749819983</v>
      </c>
      <c r="T12" s="2">
        <f t="shared" si="16"/>
        <v>5711.8473932376419</v>
      </c>
      <c r="U12" s="2">
        <f t="shared" si="16"/>
        <v>6970.7152149200447</v>
      </c>
      <c r="V12" s="2">
        <f t="shared" si="16"/>
        <v>7053.9773826827541</v>
      </c>
      <c r="W12" s="2">
        <f t="shared" si="16"/>
        <v>6855.792373131937</v>
      </c>
      <c r="X12" s="2">
        <f t="shared" ref="X12" si="17">X124*X240</f>
        <v>6779.9693538410202</v>
      </c>
      <c r="Y12" s="2">
        <f t="shared" ref="Y12:AD12" si="18">Y124*Y240</f>
        <v>8958.8429408189058</v>
      </c>
      <c r="Z12" s="2">
        <f t="shared" si="18"/>
        <v>11166.589737584643</v>
      </c>
      <c r="AA12" s="2">
        <f t="shared" si="18"/>
        <v>13937.397429492094</v>
      </c>
      <c r="AB12" s="2">
        <f t="shared" si="18"/>
        <v>13513.335711953703</v>
      </c>
      <c r="AC12" s="2">
        <f t="shared" si="18"/>
        <v>17845.276614247541</v>
      </c>
      <c r="AD12" s="2">
        <f t="shared" si="18"/>
        <v>21977.249377625823</v>
      </c>
      <c r="AE12" s="2"/>
      <c r="AF12" s="2"/>
      <c r="AG12" s="2"/>
      <c r="AH12" s="2"/>
      <c r="AI12" s="2"/>
    </row>
    <row r="13" spans="1:35" ht="13.5">
      <c r="A13" s="34" t="s">
        <v>276</v>
      </c>
      <c r="B13" s="10" t="s">
        <v>147</v>
      </c>
      <c r="C13" s="2">
        <f>C127*C240</f>
        <v>142.44153147222224</v>
      </c>
      <c r="D13" s="2">
        <f t="shared" ref="D13:W13" si="19">D127*D240</f>
        <v>123.72931491796662</v>
      </c>
      <c r="E13" s="2">
        <f t="shared" si="19"/>
        <v>257.129482459423</v>
      </c>
      <c r="F13" s="2">
        <f t="shared" si="19"/>
        <v>508.50894457962715</v>
      </c>
      <c r="G13" s="2">
        <f t="shared" si="19"/>
        <v>438.74014258882545</v>
      </c>
      <c r="H13" s="2">
        <f t="shared" si="19"/>
        <v>727.4632010422215</v>
      </c>
      <c r="I13" s="2">
        <f t="shared" si="19"/>
        <v>790.00230992860565</v>
      </c>
      <c r="J13" s="2">
        <f t="shared" si="19"/>
        <v>916.97689180159296</v>
      </c>
      <c r="K13" s="2">
        <f t="shared" si="19"/>
        <v>1039.6151021342951</v>
      </c>
      <c r="L13" s="2">
        <f t="shared" si="19"/>
        <v>1093.7612095444149</v>
      </c>
      <c r="M13" s="2">
        <f t="shared" si="19"/>
        <v>1337.5281490665964</v>
      </c>
      <c r="N13" s="2">
        <f t="shared" si="19"/>
        <v>1622.9208760027914</v>
      </c>
      <c r="O13" s="2">
        <f t="shared" si="19"/>
        <v>1849.3658261036464</v>
      </c>
      <c r="P13" s="2">
        <f t="shared" si="19"/>
        <v>1893.9964899074575</v>
      </c>
      <c r="Q13" s="2">
        <f t="shared" si="19"/>
        <v>2220.596947272431</v>
      </c>
      <c r="R13" s="2">
        <f t="shared" si="19"/>
        <v>2924.5590967660492</v>
      </c>
      <c r="S13" s="2">
        <f t="shared" si="19"/>
        <v>3404.8850394891074</v>
      </c>
      <c r="T13" s="2">
        <f t="shared" si="19"/>
        <v>4230.4738513811999</v>
      </c>
      <c r="U13" s="2">
        <f t="shared" si="19"/>
        <v>4958.3542462805663</v>
      </c>
      <c r="V13" s="2">
        <f t="shared" si="19"/>
        <v>5373.9799402766384</v>
      </c>
      <c r="W13" s="2">
        <f t="shared" si="19"/>
        <v>7005.7586023592166</v>
      </c>
      <c r="X13" s="2">
        <f t="shared" ref="X13:Y13" si="20">X127*X240</f>
        <v>7841.0633888065558</v>
      </c>
      <c r="Y13" s="2">
        <f t="shared" si="20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4912.5284777978113</v>
      </c>
      <c r="AC13" s="2">
        <f>AC127*AC240</f>
        <v>8204.7711132153472</v>
      </c>
      <c r="AD13" s="2">
        <f>AD127*AD240</f>
        <v>16489.107483600648</v>
      </c>
      <c r="AE13" s="2"/>
      <c r="AF13" s="2"/>
      <c r="AG13" s="2"/>
      <c r="AH13" s="2"/>
      <c r="AI13" s="2"/>
    </row>
    <row r="14" spans="1:35" ht="13.5">
      <c r="A14" s="32" t="s">
        <v>277</v>
      </c>
      <c r="B14" t="s">
        <v>60</v>
      </c>
      <c r="C14" s="2">
        <f t="shared" ref="C14:T14" si="21">SUM(C15:C16)</f>
        <v>1052.4450624333335</v>
      </c>
      <c r="D14" s="2">
        <f t="shared" si="21"/>
        <v>1251.2278304646964</v>
      </c>
      <c r="E14" s="2">
        <f t="shared" si="21"/>
        <v>1832.0158179556622</v>
      </c>
      <c r="F14" s="2">
        <f t="shared" si="21"/>
        <v>1891.3156318744468</v>
      </c>
      <c r="G14" s="2">
        <f t="shared" si="21"/>
        <v>2356.8886306843383</v>
      </c>
      <c r="H14" s="2">
        <f t="shared" si="21"/>
        <v>2588.3147858011521</v>
      </c>
      <c r="I14" s="2">
        <f t="shared" si="21"/>
        <v>2718.9546798316169</v>
      </c>
      <c r="J14" s="2">
        <f t="shared" si="21"/>
        <v>3150.6928394897122</v>
      </c>
      <c r="K14" s="2">
        <f t="shared" si="21"/>
        <v>3916.8439045831142</v>
      </c>
      <c r="L14" s="2">
        <f t="shared" si="21"/>
        <v>4737.7057042282131</v>
      </c>
      <c r="M14" s="2">
        <f t="shared" si="21"/>
        <v>5922.1483023989031</v>
      </c>
      <c r="N14" s="2">
        <f t="shared" si="21"/>
        <v>7774.9004329684667</v>
      </c>
      <c r="O14" s="2">
        <f t="shared" si="21"/>
        <v>9821.2859382380393</v>
      </c>
      <c r="P14" s="2">
        <f t="shared" si="21"/>
        <v>11133.733973135755</v>
      </c>
      <c r="Q14" s="2">
        <f t="shared" si="21"/>
        <v>8766.9069838374089</v>
      </c>
      <c r="R14" s="2">
        <f t="shared" si="21"/>
        <v>10897.024074694986</v>
      </c>
      <c r="S14" s="2">
        <f t="shared" si="21"/>
        <v>13471.306424346287</v>
      </c>
      <c r="T14" s="2">
        <f t="shared" si="21"/>
        <v>15090.886480155679</v>
      </c>
      <c r="U14" s="2">
        <f t="shared" ref="U14:Z14" si="22">SUM(U15:U16)</f>
        <v>15405.367494962928</v>
      </c>
      <c r="V14" s="2">
        <f t="shared" si="22"/>
        <v>17689.103147490008</v>
      </c>
      <c r="W14" s="2">
        <f t="shared" si="22"/>
        <v>19643.399351986885</v>
      </c>
      <c r="X14" s="2">
        <f t="shared" si="22"/>
        <v>20089.918417560122</v>
      </c>
      <c r="Y14" s="2">
        <f t="shared" si="22"/>
        <v>23451.411957907112</v>
      </c>
      <c r="Z14" s="2">
        <f t="shared" si="22"/>
        <v>27288.866269984446</v>
      </c>
      <c r="AA14" s="2">
        <f t="shared" ref="AA14:AB14" si="23">SUM(AA15:AA16)</f>
        <v>31456.052845198432</v>
      </c>
      <c r="AB14" s="2">
        <f t="shared" si="23"/>
        <v>27879.703311455964</v>
      </c>
      <c r="AC14" s="2">
        <f t="shared" ref="AC14:AD14" si="24">SUM(AC15:AC16)</f>
        <v>35924.055021010616</v>
      </c>
      <c r="AD14" s="2">
        <f t="shared" si="24"/>
        <v>45611.799821935107</v>
      </c>
      <c r="AE14" s="2"/>
      <c r="AF14" s="2"/>
      <c r="AG14" s="2"/>
      <c r="AH14" s="2"/>
      <c r="AI14" s="2"/>
    </row>
    <row r="15" spans="1:35" ht="13.5">
      <c r="A15" s="34" t="s">
        <v>275</v>
      </c>
      <c r="B15" s="10" t="s">
        <v>144</v>
      </c>
      <c r="C15" s="2">
        <f>C125*C240</f>
        <v>916.34829645000025</v>
      </c>
      <c r="D15" s="2">
        <f t="shared" ref="D15:W15" si="25">D125*D240</f>
        <v>1132.9698788996307</v>
      </c>
      <c r="E15" s="2">
        <f t="shared" si="25"/>
        <v>1508.336243965892</v>
      </c>
      <c r="F15" s="2">
        <f t="shared" si="25"/>
        <v>1410.3930611453177</v>
      </c>
      <c r="G15" s="2">
        <f t="shared" si="25"/>
        <v>1901.1298445240764</v>
      </c>
      <c r="H15" s="2">
        <f t="shared" si="25"/>
        <v>2003.0618867328737</v>
      </c>
      <c r="I15" s="2">
        <f t="shared" si="25"/>
        <v>2076.0248911435015</v>
      </c>
      <c r="J15" s="2">
        <f t="shared" si="25"/>
        <v>2349.5920087124741</v>
      </c>
      <c r="K15" s="2">
        <f t="shared" si="25"/>
        <v>3060.9370153001596</v>
      </c>
      <c r="L15" s="2">
        <f t="shared" si="25"/>
        <v>3806.4094014110874</v>
      </c>
      <c r="M15" s="2">
        <f t="shared" si="25"/>
        <v>4769.7098269049338</v>
      </c>
      <c r="N15" s="2">
        <f t="shared" si="25"/>
        <v>6472.0539237323492</v>
      </c>
      <c r="O15" s="2">
        <f t="shared" si="25"/>
        <v>8259.8092377025368</v>
      </c>
      <c r="P15" s="2">
        <f t="shared" si="25"/>
        <v>9276.5009295854397</v>
      </c>
      <c r="Q15" s="2">
        <f t="shared" si="25"/>
        <v>7133.7601400228777</v>
      </c>
      <c r="R15" s="2">
        <f t="shared" si="25"/>
        <v>8949.7793808607803</v>
      </c>
      <c r="S15" s="2">
        <f t="shared" si="25"/>
        <v>11337.54424256092</v>
      </c>
      <c r="T15" s="2">
        <f t="shared" si="25"/>
        <v>12690.222465628596</v>
      </c>
      <c r="U15" s="2">
        <f t="shared" si="25"/>
        <v>12802.841435087952</v>
      </c>
      <c r="V15" s="2">
        <f t="shared" si="25"/>
        <v>14621.004193784594</v>
      </c>
      <c r="W15" s="2">
        <f t="shared" si="25"/>
        <v>15824.12942326659</v>
      </c>
      <c r="X15" s="2">
        <f t="shared" ref="X15:Y15" si="26">X125*X240</f>
        <v>15968.872463432364</v>
      </c>
      <c r="Y15" s="2">
        <f t="shared" si="26"/>
        <v>18518.174647284362</v>
      </c>
      <c r="Z15" s="2">
        <f t="shared" ref="Z15:AA15" si="27">Z125*Z240</f>
        <v>21596.444571815307</v>
      </c>
      <c r="AA15" s="2">
        <f t="shared" si="27"/>
        <v>24623.002872599849</v>
      </c>
      <c r="AB15" s="2">
        <f t="shared" ref="AB15:AC15" si="28">AB125*AB240</f>
        <v>23353.298262547985</v>
      </c>
      <c r="AC15" s="2">
        <f t="shared" si="28"/>
        <v>30053.514586895391</v>
      </c>
      <c r="AD15" s="2">
        <f t="shared" ref="AD15" si="29">AD125*AD240</f>
        <v>36944.754455267008</v>
      </c>
      <c r="AE15" s="2"/>
      <c r="AF15" s="2"/>
      <c r="AG15" s="2"/>
      <c r="AH15" s="2"/>
      <c r="AI15" s="2"/>
    </row>
    <row r="16" spans="1:35" ht="13.5">
      <c r="A16" s="34" t="s">
        <v>276</v>
      </c>
      <c r="B16" s="10" t="s">
        <v>145</v>
      </c>
      <c r="C16" s="2">
        <f>C128*C240</f>
        <v>136.09676598333334</v>
      </c>
      <c r="D16" s="2">
        <f t="shared" ref="D16:W16" si="30">D128*D240</f>
        <v>118.25795156506568</v>
      </c>
      <c r="E16" s="2">
        <f t="shared" si="30"/>
        <v>323.67957398977018</v>
      </c>
      <c r="F16" s="2">
        <f t="shared" si="30"/>
        <v>480.92257072912923</v>
      </c>
      <c r="G16" s="2">
        <f t="shared" si="30"/>
        <v>455.75878616026193</v>
      </c>
      <c r="H16" s="2">
        <f t="shared" si="30"/>
        <v>585.25289906827834</v>
      </c>
      <c r="I16" s="2">
        <f t="shared" si="30"/>
        <v>642.92978868811565</v>
      </c>
      <c r="J16" s="2">
        <f t="shared" si="30"/>
        <v>801.10083077723823</v>
      </c>
      <c r="K16" s="2">
        <f t="shared" si="30"/>
        <v>855.90688928295458</v>
      </c>
      <c r="L16" s="2">
        <f t="shared" si="30"/>
        <v>931.29630281712582</v>
      </c>
      <c r="M16" s="2">
        <f t="shared" si="30"/>
        <v>1152.438475493969</v>
      </c>
      <c r="N16" s="2">
        <f t="shared" si="30"/>
        <v>1302.846509236118</v>
      </c>
      <c r="O16" s="2">
        <f t="shared" si="30"/>
        <v>1561.4767005355027</v>
      </c>
      <c r="P16" s="2">
        <f t="shared" si="30"/>
        <v>1857.2330435503156</v>
      </c>
      <c r="Q16" s="2">
        <f t="shared" si="30"/>
        <v>1633.1468438145314</v>
      </c>
      <c r="R16" s="2">
        <f t="shared" si="30"/>
        <v>1947.2446938342055</v>
      </c>
      <c r="S16" s="2">
        <f t="shared" si="30"/>
        <v>2133.7621817853665</v>
      </c>
      <c r="T16" s="2">
        <f t="shared" si="30"/>
        <v>2400.6640145270835</v>
      </c>
      <c r="U16" s="2">
        <f t="shared" si="30"/>
        <v>2602.5260598749751</v>
      </c>
      <c r="V16" s="2">
        <f t="shared" si="30"/>
        <v>3068.0989537054147</v>
      </c>
      <c r="W16" s="2">
        <f t="shared" si="30"/>
        <v>3819.2699287202968</v>
      </c>
      <c r="X16" s="2">
        <f t="shared" ref="X16:Y16" si="31">X128*X240</f>
        <v>4121.0459541277578</v>
      </c>
      <c r="Y16" s="2">
        <f t="shared" si="31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>
        <f>AC128*AC240</f>
        <v>5870.5404341152262</v>
      </c>
      <c r="AD16" s="2">
        <f>AD128*AD240</f>
        <v>8667.0453666680969</v>
      </c>
      <c r="AE16" s="2"/>
      <c r="AF16" s="2"/>
      <c r="AG16" s="2"/>
      <c r="AH16" s="2"/>
      <c r="AI16" s="2"/>
    </row>
    <row r="17" spans="1:35" ht="13.5">
      <c r="A17" s="31" t="s">
        <v>314</v>
      </c>
      <c r="B17" t="s">
        <v>61</v>
      </c>
      <c r="C17" s="73">
        <v>2626.7898347790174</v>
      </c>
      <c r="D17" s="73">
        <v>4069.5522126012693</v>
      </c>
      <c r="E17" s="73">
        <v>4791.6841292528788</v>
      </c>
      <c r="F17" s="73">
        <v>5283.143123440389</v>
      </c>
      <c r="G17" s="73">
        <v>5963.3451709794908</v>
      </c>
      <c r="H17" s="73">
        <v>6357.1647408881208</v>
      </c>
      <c r="I17" s="73">
        <v>7020.901238352536</v>
      </c>
      <c r="J17" s="73">
        <v>7843.5775729519492</v>
      </c>
      <c r="K17" s="73">
        <v>9009.2398326778111</v>
      </c>
      <c r="L17" s="73">
        <v>10334.945734017505</v>
      </c>
      <c r="M17" s="73">
        <v>12224.979362426819</v>
      </c>
      <c r="N17" s="73">
        <v>14506.689573124906</v>
      </c>
      <c r="O17" s="73">
        <v>17877.08665571743</v>
      </c>
      <c r="P17" s="73">
        <v>20066.330849453487</v>
      </c>
      <c r="Q17" s="73">
        <v>18920.834080632452</v>
      </c>
      <c r="R17" s="73">
        <v>21821.5692222576</v>
      </c>
      <c r="S17" s="73">
        <v>25478.724434617408</v>
      </c>
      <c r="T17" s="73">
        <v>27227.328062034867</v>
      </c>
      <c r="U17" s="73">
        <v>28593.048837859333</v>
      </c>
      <c r="V17" s="73">
        <v>31124.095146338845</v>
      </c>
      <c r="W17" s="73">
        <v>33935.015582911779</v>
      </c>
      <c r="X17" s="73">
        <v>35836.018088688121</v>
      </c>
      <c r="Y17" s="73">
        <v>40761.66345677436</v>
      </c>
      <c r="Z17" s="73">
        <v>44599.342780523992</v>
      </c>
      <c r="AA17" s="73">
        <v>49252.653853253993</v>
      </c>
      <c r="AB17" s="73">
        <v>49266.736190328986</v>
      </c>
      <c r="AC17" s="73">
        <v>60003.323651382889</v>
      </c>
      <c r="AD17" s="73">
        <v>71754.195839117936</v>
      </c>
      <c r="AE17" s="73"/>
      <c r="AF17" s="73"/>
      <c r="AG17" s="73"/>
      <c r="AH17" s="73"/>
      <c r="AI17" s="73"/>
    </row>
    <row r="18" spans="1:35" ht="13.5">
      <c r="A18" s="3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35" ht="13.5">
      <c r="A19" s="31" t="s">
        <v>409</v>
      </c>
      <c r="C19" s="2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</row>
    <row r="20" spans="1:35" ht="13.5">
      <c r="A20" s="32" t="s">
        <v>311</v>
      </c>
      <c r="C20" s="2">
        <f t="shared" ref="C20" si="32">C5/C$219</f>
        <v>10186.978098301697</v>
      </c>
      <c r="D20" s="2">
        <f t="shared" ref="D20:V20" si="33">D5/D$219</f>
        <v>11875.160666097636</v>
      </c>
      <c r="E20" s="2">
        <f t="shared" si="33"/>
        <v>13913.926743292983</v>
      </c>
      <c r="F20" s="2">
        <f t="shared" si="33"/>
        <v>12902.696360154176</v>
      </c>
      <c r="G20" s="2">
        <f t="shared" si="33"/>
        <v>12745.899673993426</v>
      </c>
      <c r="H20" s="2">
        <f t="shared" si="33"/>
        <v>12174.282984839812</v>
      </c>
      <c r="I20" s="2">
        <f t="shared" si="33"/>
        <v>12129.164406561682</v>
      </c>
      <c r="J20" s="2">
        <f t="shared" si="33"/>
        <v>12990.090847804784</v>
      </c>
      <c r="K20" s="2">
        <f t="shared" si="33"/>
        <v>13810.940728910677</v>
      </c>
      <c r="L20" s="2">
        <f t="shared" si="33"/>
        <v>14896.186850488004</v>
      </c>
      <c r="M20" s="2">
        <f t="shared" si="33"/>
        <v>15889.72597029865</v>
      </c>
      <c r="N20" s="2">
        <f t="shared" si="33"/>
        <v>19076.898736498119</v>
      </c>
      <c r="O20" s="2">
        <f t="shared" si="33"/>
        <v>21305.677006977709</v>
      </c>
      <c r="P20" s="2">
        <f t="shared" si="33"/>
        <v>24078.671601045015</v>
      </c>
      <c r="Q20" s="2">
        <f t="shared" si="33"/>
        <v>22785.723396699919</v>
      </c>
      <c r="R20" s="2">
        <f t="shared" si="33"/>
        <v>24136.996493949766</v>
      </c>
      <c r="S20" s="2">
        <f t="shared" si="33"/>
        <v>25831.654525429254</v>
      </c>
      <c r="T20" s="2">
        <f t="shared" si="33"/>
        <v>27014.396837748143</v>
      </c>
      <c r="U20" s="2">
        <f t="shared" si="33"/>
        <v>27943.616970631942</v>
      </c>
      <c r="V20" s="2">
        <f t="shared" si="33"/>
        <v>29618.356361374706</v>
      </c>
      <c r="W20" s="2">
        <f t="shared" ref="W20:X20" si="34">W5/W$219</f>
        <v>30793.767846931161</v>
      </c>
      <c r="X20" s="2">
        <f t="shared" si="34"/>
        <v>29862.385678902265</v>
      </c>
      <c r="Y20" s="2">
        <f t="shared" ref="Y20:Z20" si="35">Y5/Y$219</f>
        <v>31502.8858777325</v>
      </c>
      <c r="Z20" s="2">
        <f t="shared" si="35"/>
        <v>33114.758223019067</v>
      </c>
      <c r="AA20" s="2">
        <f t="shared" ref="AA20:AB20" si="36">AA5/AA$219</f>
        <v>35483.025444182284</v>
      </c>
      <c r="AB20" s="2">
        <f t="shared" si="36"/>
        <v>38313.857261110963</v>
      </c>
      <c r="AC20" s="2">
        <f t="shared" ref="AC20:AD20" si="37">AC5/AC$219</f>
        <v>43550.307325957008</v>
      </c>
      <c r="AD20" s="2">
        <f t="shared" si="37"/>
        <v>42611.205918208914</v>
      </c>
      <c r="AE20" s="2"/>
      <c r="AF20" s="2"/>
      <c r="AG20" s="2"/>
      <c r="AH20" s="2"/>
      <c r="AI20" s="2"/>
    </row>
    <row r="21" spans="1:35" ht="13.5">
      <c r="A21" s="34" t="s">
        <v>312</v>
      </c>
      <c r="C21" s="2">
        <f t="shared" ref="C21" si="38">C6/C$219</f>
        <v>931.38274022810174</v>
      </c>
      <c r="D21" s="2">
        <f t="shared" ref="D21:V21" si="39">D6/D$219</f>
        <v>1477.9463275731609</v>
      </c>
      <c r="E21" s="2">
        <f t="shared" si="39"/>
        <v>1760.7690438286768</v>
      </c>
      <c r="F21" s="2">
        <f t="shared" si="39"/>
        <v>1443.1269316910909</v>
      </c>
      <c r="G21" s="2">
        <f t="shared" si="39"/>
        <v>1383.0790424080926</v>
      </c>
      <c r="H21" s="2">
        <f t="shared" si="39"/>
        <v>1003.2248525004463</v>
      </c>
      <c r="I21" s="2">
        <f t="shared" si="39"/>
        <v>1141.0753637661505</v>
      </c>
      <c r="J21" s="2">
        <f t="shared" si="39"/>
        <v>1220.6087098544845</v>
      </c>
      <c r="K21" s="2">
        <f t="shared" si="39"/>
        <v>1125.1239625980334</v>
      </c>
      <c r="L21" s="2">
        <f t="shared" si="39"/>
        <v>1317.3015273646934</v>
      </c>
      <c r="M21" s="2">
        <f t="shared" si="39"/>
        <v>1825.2595862369587</v>
      </c>
      <c r="N21" s="2">
        <f t="shared" si="39"/>
        <v>2000.2397890817936</v>
      </c>
      <c r="O21" s="2">
        <f t="shared" si="39"/>
        <v>3102.2501055218618</v>
      </c>
      <c r="P21" s="2">
        <f t="shared" si="39"/>
        <v>3276.6059693915208</v>
      </c>
      <c r="Q21" s="2">
        <f t="shared" si="39"/>
        <v>2644.9726817374908</v>
      </c>
      <c r="R21" s="2">
        <f t="shared" si="39"/>
        <v>2590.0849273418053</v>
      </c>
      <c r="S21" s="2">
        <f t="shared" si="39"/>
        <v>2479.5361184070903</v>
      </c>
      <c r="T21" s="2">
        <f t="shared" si="39"/>
        <v>2666.5213282104251</v>
      </c>
      <c r="U21" s="2">
        <f t="shared" si="39"/>
        <v>2579.1260044118067</v>
      </c>
      <c r="V21" s="2">
        <f t="shared" si="39"/>
        <v>2772.1987078102889</v>
      </c>
      <c r="W21" s="2">
        <f t="shared" ref="W21:X21" si="40">W6/W$219</f>
        <v>2804.8326391300002</v>
      </c>
      <c r="X21" s="2">
        <f t="shared" si="40"/>
        <v>3081.1543238530121</v>
      </c>
      <c r="Y21" s="2">
        <f t="shared" ref="Y21:Z21" si="41">Y6/Y$219</f>
        <v>2940.6399920512767</v>
      </c>
      <c r="Z21" s="2">
        <f t="shared" si="41"/>
        <v>2941.2533238530173</v>
      </c>
      <c r="AA21" s="2">
        <f t="shared" ref="AA21:AB21" si="42">AA6/AA$219</f>
        <v>2955.2565510878226</v>
      </c>
      <c r="AB21" s="2">
        <f t="shared" si="42"/>
        <v>3044.0094414503224</v>
      </c>
      <c r="AC21" s="2">
        <f t="shared" ref="AC21:AD21" si="43">AC6/AC$219</f>
        <v>3117.4341160082413</v>
      </c>
      <c r="AD21" s="2">
        <f t="shared" si="43"/>
        <v>3056.776223551607</v>
      </c>
      <c r="AE21" s="2"/>
      <c r="AF21" s="2"/>
      <c r="AG21" s="2"/>
      <c r="AH21" s="2"/>
      <c r="AI21" s="2"/>
    </row>
    <row r="22" spans="1:35" ht="13.5">
      <c r="A22" s="34" t="s">
        <v>313</v>
      </c>
      <c r="B22" t="s">
        <v>62</v>
      </c>
      <c r="C22" s="2">
        <f t="shared" ref="C22" si="44">C7/C$219</f>
        <v>9255.595358073595</v>
      </c>
      <c r="D22" s="2">
        <f t="shared" ref="D22:V22" si="45">D7/D$219</f>
        <v>10397.214338524476</v>
      </c>
      <c r="E22" s="2">
        <f t="shared" si="45"/>
        <v>12153.157699464306</v>
      </c>
      <c r="F22" s="2">
        <f t="shared" si="45"/>
        <v>11459.569428463084</v>
      </c>
      <c r="G22" s="2">
        <f t="shared" si="45"/>
        <v>11362.820631585335</v>
      </c>
      <c r="H22" s="2">
        <f t="shared" si="45"/>
        <v>11171.058132339365</v>
      </c>
      <c r="I22" s="2">
        <f t="shared" si="45"/>
        <v>10988.089042795533</v>
      </c>
      <c r="J22" s="2">
        <f t="shared" si="45"/>
        <v>11769.482137950299</v>
      </c>
      <c r="K22" s="2">
        <f t="shared" si="45"/>
        <v>12685.816766312644</v>
      </c>
      <c r="L22" s="2">
        <f t="shared" si="45"/>
        <v>13578.885323123312</v>
      </c>
      <c r="M22" s="2">
        <f t="shared" si="45"/>
        <v>14064.46638406169</v>
      </c>
      <c r="N22" s="2">
        <f t="shared" si="45"/>
        <v>17076.658947416323</v>
      </c>
      <c r="O22" s="2">
        <f t="shared" si="45"/>
        <v>18203.426901455849</v>
      </c>
      <c r="P22" s="2">
        <f t="shared" si="45"/>
        <v>20802.065631653491</v>
      </c>
      <c r="Q22" s="2">
        <f t="shared" si="45"/>
        <v>20140.750714962429</v>
      </c>
      <c r="R22" s="2">
        <f t="shared" si="45"/>
        <v>21546.911566607963</v>
      </c>
      <c r="S22" s="2">
        <f t="shared" si="45"/>
        <v>23352.118407022164</v>
      </c>
      <c r="T22" s="2">
        <f t="shared" si="45"/>
        <v>24347.875509537716</v>
      </c>
      <c r="U22" s="2">
        <f t="shared" si="45"/>
        <v>25364.490966220135</v>
      </c>
      <c r="V22" s="2">
        <f t="shared" si="45"/>
        <v>26846.157653564416</v>
      </c>
      <c r="W22" s="2">
        <f t="shared" ref="W22:Y22" si="46">W7/W$219</f>
        <v>27988.935207801162</v>
      </c>
      <c r="X22" s="2">
        <f t="shared" si="46"/>
        <v>26781.231355049251</v>
      </c>
      <c r="Y22" s="2">
        <f t="shared" si="46"/>
        <v>28562.245885681226</v>
      </c>
      <c r="Z22" s="2">
        <f t="shared" ref="Z22:AA22" si="47">Z7/Z$219</f>
        <v>30173.504899166051</v>
      </c>
      <c r="AA22" s="2">
        <f t="shared" si="47"/>
        <v>32527.768893094457</v>
      </c>
      <c r="AB22" s="2">
        <f t="shared" ref="AB22:AC22" si="48">AB7/AB$219</f>
        <v>35269.847819660637</v>
      </c>
      <c r="AC22" s="2">
        <f t="shared" si="48"/>
        <v>40432.873209948768</v>
      </c>
      <c r="AD22" s="2">
        <f t="shared" ref="AD22" si="49">AD7/AD$219</f>
        <v>39554.429694657301</v>
      </c>
      <c r="AE22" s="2"/>
      <c r="AF22" s="2"/>
      <c r="AG22" s="2"/>
      <c r="AH22" s="2"/>
      <c r="AI22" s="2"/>
    </row>
    <row r="23" spans="1:35" ht="13.5">
      <c r="A23" s="32" t="s">
        <v>289</v>
      </c>
      <c r="C23" s="2">
        <f t="shared" ref="C23" si="50">C8/C$219</f>
        <v>2975.0164044092262</v>
      </c>
      <c r="D23" s="2">
        <f t="shared" ref="D23:V23" si="51">D8/D$219</f>
        <v>2468.1662837997033</v>
      </c>
      <c r="E23" s="2">
        <f t="shared" si="51"/>
        <v>2468.9974626436979</v>
      </c>
      <c r="F23" s="2">
        <f t="shared" si="51"/>
        <v>3896.0253020964938</v>
      </c>
      <c r="G23" s="2">
        <f t="shared" si="51"/>
        <v>3496.9347146268587</v>
      </c>
      <c r="H23" s="2">
        <f t="shared" si="51"/>
        <v>3614.3231361963872</v>
      </c>
      <c r="I23" s="2">
        <f t="shared" si="51"/>
        <v>4346.5519336533462</v>
      </c>
      <c r="J23" s="2">
        <f t="shared" si="51"/>
        <v>4328.3478618165746</v>
      </c>
      <c r="K23" s="2">
        <f t="shared" si="51"/>
        <v>5382.6183902563644</v>
      </c>
      <c r="L23" s="2">
        <f t="shared" si="51"/>
        <v>6316.3343628042694</v>
      </c>
      <c r="M23" s="2">
        <f t="shared" si="51"/>
        <v>7460.1092608455338</v>
      </c>
      <c r="N23" s="2">
        <f t="shared" si="51"/>
        <v>7708.7319996735778</v>
      </c>
      <c r="O23" s="2">
        <f t="shared" si="51"/>
        <v>9500.5271920787654</v>
      </c>
      <c r="P23" s="2">
        <f t="shared" si="51"/>
        <v>8091.1403727340885</v>
      </c>
      <c r="Q23" s="2">
        <f t="shared" si="51"/>
        <v>4689.8328810394369</v>
      </c>
      <c r="R23" s="2">
        <f t="shared" si="51"/>
        <v>5135.5346118992547</v>
      </c>
      <c r="S23" s="2">
        <f t="shared" si="51"/>
        <v>5976.3357122013331</v>
      </c>
      <c r="T23" s="2">
        <f t="shared" si="51"/>
        <v>7513.696849160322</v>
      </c>
      <c r="U23" s="2">
        <f t="shared" si="51"/>
        <v>6434.0035128851887</v>
      </c>
      <c r="V23" s="2">
        <f t="shared" si="51"/>
        <v>8223.9947815061969</v>
      </c>
      <c r="W23" s="2">
        <f t="shared" ref="W23:Y23" si="52">W8/W$219</f>
        <v>8923.0961124763526</v>
      </c>
      <c r="X23" s="2">
        <f t="shared" si="52"/>
        <v>10579.538518923258</v>
      </c>
      <c r="Y23" s="2">
        <f t="shared" si="52"/>
        <v>10271.565301558981</v>
      </c>
      <c r="Z23" s="2">
        <f t="shared" ref="Z23:AA23" si="53">Z8/Z$219</f>
        <v>11286.437221552089</v>
      </c>
      <c r="AA23" s="2">
        <f t="shared" si="53"/>
        <v>10693.481400937801</v>
      </c>
      <c r="AB23" s="2">
        <f t="shared" ref="AB23:AC23" si="54">AB8/AB$219</f>
        <v>9587.9337786975921</v>
      </c>
      <c r="AC23" s="2">
        <f t="shared" si="54"/>
        <v>8475.4399709150093</v>
      </c>
      <c r="AD23" s="2">
        <f t="shared" ref="AD23" si="55">AD8/AD$219</f>
        <v>9885.7435306777625</v>
      </c>
      <c r="AE23" s="2"/>
      <c r="AF23" s="2"/>
      <c r="AG23" s="2"/>
      <c r="AH23" s="2"/>
      <c r="AI23" s="2"/>
    </row>
    <row r="24" spans="1:35" ht="13.5">
      <c r="A24" s="34" t="s">
        <v>312</v>
      </c>
      <c r="C24" s="2">
        <f t="shared" ref="C24" si="56">C9/C$219</f>
        <v>161.4188735716375</v>
      </c>
      <c r="D24" s="2">
        <f t="shared" ref="D24:V24" si="57">D9/D$219</f>
        <v>205.64049938667773</v>
      </c>
      <c r="E24" s="2">
        <f t="shared" si="57"/>
        <v>204.57006011322335</v>
      </c>
      <c r="F24" s="2">
        <f t="shared" si="57"/>
        <v>223.78042920788954</v>
      </c>
      <c r="G24" s="2">
        <f t="shared" si="57"/>
        <v>109.99626309522593</v>
      </c>
      <c r="H24" s="2">
        <f t="shared" si="57"/>
        <v>127.01065628050068</v>
      </c>
      <c r="I24" s="2">
        <f t="shared" si="57"/>
        <v>149.10352253688589</v>
      </c>
      <c r="J24" s="2">
        <f t="shared" si="57"/>
        <v>154.38405310517322</v>
      </c>
      <c r="K24" s="2">
        <f t="shared" si="57"/>
        <v>354.65055492281755</v>
      </c>
      <c r="L24" s="2">
        <f t="shared" si="57"/>
        <v>754.88997893409362</v>
      </c>
      <c r="M24" s="2">
        <f t="shared" si="57"/>
        <v>1082.0404312048211</v>
      </c>
      <c r="N24" s="2">
        <f t="shared" si="57"/>
        <v>1319.7434499420763</v>
      </c>
      <c r="O24" s="2">
        <f t="shared" si="57"/>
        <v>2013.7071022911214</v>
      </c>
      <c r="P24" s="2">
        <f t="shared" si="57"/>
        <v>1904.4920797496641</v>
      </c>
      <c r="Q24" s="2">
        <f t="shared" si="57"/>
        <v>1812.3229417128741</v>
      </c>
      <c r="R24" s="2">
        <f t="shared" si="57"/>
        <v>1766.2067529593512</v>
      </c>
      <c r="S24" s="2">
        <f t="shared" si="57"/>
        <v>1974.4788329153243</v>
      </c>
      <c r="T24" s="2">
        <f t="shared" si="57"/>
        <v>2043.5541517954287</v>
      </c>
      <c r="U24" s="2">
        <f t="shared" si="57"/>
        <v>1491.6868867202879</v>
      </c>
      <c r="V24" s="2">
        <f t="shared" si="57"/>
        <v>1501.7642036890436</v>
      </c>
      <c r="W24" s="2">
        <f t="shared" ref="W24:X24" si="58">W9/W$219</f>
        <v>1776.3811532100001</v>
      </c>
      <c r="X24" s="2">
        <f t="shared" si="58"/>
        <v>1692.8518335857016</v>
      </c>
      <c r="Y24" s="2">
        <f t="shared" ref="Y24:Z24" si="59">Y9/Y$219</f>
        <v>2136.6292867634197</v>
      </c>
      <c r="Z24" s="2">
        <f t="shared" si="59"/>
        <v>2573.5007251423044</v>
      </c>
      <c r="AA24" s="2">
        <f t="shared" ref="AA24:AB24" si="60">AA9/AA$219</f>
        <v>3386.91170048105</v>
      </c>
      <c r="AB24" s="2">
        <f t="shared" si="60"/>
        <v>3450.1870504131198</v>
      </c>
      <c r="AC24" s="2">
        <f t="shared" ref="AC24:AD24" si="61">AC9/AC$219</f>
        <v>3418.1412178869255</v>
      </c>
      <c r="AD24" s="2">
        <f t="shared" si="61"/>
        <v>3971.052368867865</v>
      </c>
      <c r="AE24" s="2"/>
      <c r="AF24" s="2"/>
      <c r="AG24" s="2"/>
      <c r="AH24" s="2"/>
      <c r="AI24" s="2"/>
    </row>
    <row r="25" spans="1:35" ht="13.5">
      <c r="A25" s="34" t="s">
        <v>313</v>
      </c>
      <c r="B25" t="s">
        <v>63</v>
      </c>
      <c r="C25" s="2">
        <f t="shared" ref="C25" si="62">C10/C$219</f>
        <v>2813.5975308375891</v>
      </c>
      <c r="D25" s="2">
        <f t="shared" ref="D25:V25" si="63">D10/D$219</f>
        <v>2262.5257844130256</v>
      </c>
      <c r="E25" s="2">
        <f t="shared" si="63"/>
        <v>2264.4274025304744</v>
      </c>
      <c r="F25" s="2">
        <f t="shared" si="63"/>
        <v>3672.2448728886038</v>
      </c>
      <c r="G25" s="2">
        <f t="shared" si="63"/>
        <v>3386.9384515316328</v>
      </c>
      <c r="H25" s="2">
        <f t="shared" si="63"/>
        <v>3487.3124799158863</v>
      </c>
      <c r="I25" s="2">
        <f t="shared" si="63"/>
        <v>4197.4484111164602</v>
      </c>
      <c r="J25" s="2">
        <f t="shared" si="63"/>
        <v>4173.9638087114017</v>
      </c>
      <c r="K25" s="2">
        <f t="shared" si="63"/>
        <v>5027.9678353335466</v>
      </c>
      <c r="L25" s="2">
        <f t="shared" si="63"/>
        <v>5561.4443838701754</v>
      </c>
      <c r="M25" s="2">
        <f t="shared" si="63"/>
        <v>6378.0688296407134</v>
      </c>
      <c r="N25" s="2">
        <f t="shared" si="63"/>
        <v>6388.9885497315017</v>
      </c>
      <c r="O25" s="2">
        <f t="shared" si="63"/>
        <v>7486.8200897876441</v>
      </c>
      <c r="P25" s="2">
        <f t="shared" si="63"/>
        <v>6186.6482929844242</v>
      </c>
      <c r="Q25" s="2">
        <f t="shared" si="63"/>
        <v>2877.5099393265632</v>
      </c>
      <c r="R25" s="2">
        <f t="shared" si="63"/>
        <v>3369.3278589399033</v>
      </c>
      <c r="S25" s="2">
        <f t="shared" si="63"/>
        <v>4001.8568792860087</v>
      </c>
      <c r="T25" s="2">
        <f t="shared" si="63"/>
        <v>5470.1426973648931</v>
      </c>
      <c r="U25" s="2">
        <f t="shared" si="63"/>
        <v>4942.3166261649003</v>
      </c>
      <c r="V25" s="2">
        <f t="shared" si="63"/>
        <v>6722.2305778171522</v>
      </c>
      <c r="W25" s="2">
        <f t="shared" ref="W25:X25" si="64">W10/W$219</f>
        <v>7146.7149592663527</v>
      </c>
      <c r="X25" s="2">
        <f t="shared" si="64"/>
        <v>8886.6866853375559</v>
      </c>
      <c r="Y25" s="2">
        <f t="shared" ref="Y25:Z25" si="65">Y10/Y$219</f>
        <v>8134.9360147955613</v>
      </c>
      <c r="Z25" s="2">
        <f t="shared" si="65"/>
        <v>8712.936496409784</v>
      </c>
      <c r="AA25" s="2">
        <f t="shared" ref="AA25:AB25" si="66">AA10/AA$219</f>
        <v>7306.5697004567492</v>
      </c>
      <c r="AB25" s="2">
        <f t="shared" si="66"/>
        <v>6137.7467282844727</v>
      </c>
      <c r="AC25" s="2">
        <f t="shared" ref="AC25:AD25" si="67">AC10/AC$219</f>
        <v>5057.2987530280834</v>
      </c>
      <c r="AD25" s="2">
        <f t="shared" si="67"/>
        <v>5914.6911618098975</v>
      </c>
      <c r="AE25" s="2"/>
      <c r="AF25" s="2"/>
      <c r="AG25" s="2"/>
      <c r="AH25" s="2"/>
      <c r="AI25" s="2"/>
    </row>
    <row r="26" spans="1:35" ht="13.5">
      <c r="A26" s="32" t="s">
        <v>274</v>
      </c>
      <c r="B26" t="s">
        <v>64</v>
      </c>
      <c r="C26" s="2">
        <f t="shared" ref="C26" si="68">C11/C$223</f>
        <v>2154.2747125635374</v>
      </c>
      <c r="D26" s="2">
        <f t="shared" ref="D26:V26" si="69">D11/D$223</f>
        <v>1535.0836634017389</v>
      </c>
      <c r="E26" s="2">
        <f t="shared" si="69"/>
        <v>2085.6069062307793</v>
      </c>
      <c r="F26" s="2">
        <f t="shared" si="69"/>
        <v>2439.3419690748578</v>
      </c>
      <c r="G26" s="2">
        <f t="shared" si="69"/>
        <v>2691.444581185131</v>
      </c>
      <c r="H26" s="2">
        <f t="shared" si="69"/>
        <v>3810.2748407875356</v>
      </c>
      <c r="I26" s="2">
        <f t="shared" si="69"/>
        <v>3879.8201006308022</v>
      </c>
      <c r="J26" s="2">
        <f t="shared" si="69"/>
        <v>4442.7029211012477</v>
      </c>
      <c r="K26" s="2">
        <f t="shared" si="69"/>
        <v>5300.959167037855</v>
      </c>
      <c r="L26" s="2">
        <f t="shared" si="69"/>
        <v>5673.4499936873908</v>
      </c>
      <c r="M26" s="2">
        <f t="shared" si="69"/>
        <v>6579.9133088826811</v>
      </c>
      <c r="N26" s="2">
        <f t="shared" si="69"/>
        <v>6906.5006916503371</v>
      </c>
      <c r="O26" s="2">
        <f t="shared" si="69"/>
        <v>7505.6351051445299</v>
      </c>
      <c r="P26" s="2">
        <f t="shared" si="69"/>
        <v>7080.874926850086</v>
      </c>
      <c r="Q26" s="2">
        <f t="shared" si="69"/>
        <v>7049.5233537730674</v>
      </c>
      <c r="R26" s="2">
        <f t="shared" si="69"/>
        <v>8778.0494834361743</v>
      </c>
      <c r="S26" s="2">
        <f t="shared" si="69"/>
        <v>9923.9069910926919</v>
      </c>
      <c r="T26" s="2">
        <f t="shared" si="69"/>
        <v>11114.32513783491</v>
      </c>
      <c r="U26" s="2">
        <f t="shared" si="69"/>
        <v>13157.439561737025</v>
      </c>
      <c r="V26" s="2">
        <f t="shared" si="69"/>
        <v>13152.296874241021</v>
      </c>
      <c r="W26" s="2">
        <f t="shared" ref="W26:X26" si="70">W11/W$223</f>
        <v>13861.550975491155</v>
      </c>
      <c r="X26" s="2">
        <f t="shared" si="70"/>
        <v>14247.750819722252</v>
      </c>
      <c r="Y26" s="2">
        <f t="shared" ref="Y26:Z26" si="71">Y11/Y$223</f>
        <v>17040.98116249841</v>
      </c>
      <c r="Z26" s="2">
        <f t="shared" si="71"/>
        <v>19403.954657474711</v>
      </c>
      <c r="AA26" s="2">
        <f t="shared" ref="AA26:AB26" si="72">AA11/AA$223</f>
        <v>22011.210695916296</v>
      </c>
      <c r="AB26" s="2">
        <f t="shared" si="72"/>
        <v>14052.638954391949</v>
      </c>
      <c r="AC26" s="2">
        <f t="shared" ref="AC26:AD26" si="73">AC11/AC$223</f>
        <v>18019.545796305745</v>
      </c>
      <c r="AD26" s="2">
        <f t="shared" si="73"/>
        <v>24500.000430546017</v>
      </c>
      <c r="AE26" s="2"/>
      <c r="AF26" s="2"/>
      <c r="AG26" s="2"/>
      <c r="AH26" s="2"/>
      <c r="AI26" s="2"/>
    </row>
    <row r="27" spans="1:35" ht="13.5">
      <c r="A27" s="34" t="s">
        <v>275</v>
      </c>
      <c r="C27" s="2">
        <f t="shared" ref="C27" si="74">C12/C$223</f>
        <v>1559.0196250907231</v>
      </c>
      <c r="D27" s="2">
        <f t="shared" ref="D27:V27" si="75">D12/D$223</f>
        <v>1166.3052246621598</v>
      </c>
      <c r="E27" s="2">
        <f t="shared" si="75"/>
        <v>1366.2567627511282</v>
      </c>
      <c r="F27" s="2">
        <f t="shared" si="75"/>
        <v>1109.0033924726279</v>
      </c>
      <c r="G27" s="2">
        <f t="shared" si="75"/>
        <v>1645.3788135537193</v>
      </c>
      <c r="H27" s="2">
        <f t="shared" si="75"/>
        <v>2153.3590161826774</v>
      </c>
      <c r="I27" s="2">
        <f t="shared" si="75"/>
        <v>2172.2747225698754</v>
      </c>
      <c r="J27" s="2">
        <f t="shared" si="75"/>
        <v>2571.4792304188477</v>
      </c>
      <c r="K27" s="2">
        <f t="shared" si="75"/>
        <v>3249.7205384003573</v>
      </c>
      <c r="L27" s="2">
        <f t="shared" si="75"/>
        <v>3682.0109236654234</v>
      </c>
      <c r="M27" s="2">
        <f t="shared" si="75"/>
        <v>4323.5105746880072</v>
      </c>
      <c r="N27" s="2">
        <f t="shared" si="75"/>
        <v>4382.7724085119899</v>
      </c>
      <c r="O27" s="2">
        <f t="shared" si="75"/>
        <v>4878.3980043286219</v>
      </c>
      <c r="P27" s="2">
        <f t="shared" si="75"/>
        <v>4621.1439359225969</v>
      </c>
      <c r="Q27" s="2">
        <f t="shared" si="75"/>
        <v>4105.472074470832</v>
      </c>
      <c r="R27" s="2">
        <f t="shared" si="75"/>
        <v>5207.6281047485336</v>
      </c>
      <c r="S27" s="2">
        <f t="shared" si="75"/>
        <v>6101.6929677155294</v>
      </c>
      <c r="T27" s="2">
        <f t="shared" si="75"/>
        <v>6385.1617247327931</v>
      </c>
      <c r="U27" s="2">
        <f t="shared" si="75"/>
        <v>7688.5095221132433</v>
      </c>
      <c r="V27" s="2">
        <f t="shared" si="75"/>
        <v>7465.1048656106159</v>
      </c>
      <c r="W27" s="2">
        <f t="shared" ref="W27:X27" si="76">W12/W$223</f>
        <v>6855.792373131937</v>
      </c>
      <c r="X27" s="2">
        <f t="shared" si="76"/>
        <v>6606.8735101805087</v>
      </c>
      <c r="Y27" s="2">
        <f t="shared" ref="Y27:Z27" si="77">Y12/Y$223</f>
        <v>8046.9068817562484</v>
      </c>
      <c r="Z27" s="2">
        <f t="shared" si="77"/>
        <v>9610.797068319187</v>
      </c>
      <c r="AA27" s="2">
        <f t="shared" ref="AA27:AB27" si="78">AA12/AA$223</f>
        <v>11403.433801724475</v>
      </c>
      <c r="AB27" s="2">
        <f t="shared" si="78"/>
        <v>10306.058151410773</v>
      </c>
      <c r="AC27" s="2">
        <f t="shared" ref="AC27:AD27" si="79">AC12/AC$223</f>
        <v>12344.076393348545</v>
      </c>
      <c r="AD27" s="2">
        <f t="shared" si="79"/>
        <v>13997.75448339357</v>
      </c>
      <c r="AE27" s="2"/>
      <c r="AF27" s="2"/>
      <c r="AG27" s="2"/>
      <c r="AH27" s="2"/>
      <c r="AI27" s="2"/>
    </row>
    <row r="28" spans="1:35" ht="13.5">
      <c r="A28" s="34" t="s">
        <v>276</v>
      </c>
      <c r="C28" s="2">
        <f t="shared" ref="C28" si="80">C13/C$223</f>
        <v>595.25508747281413</v>
      </c>
      <c r="D28" s="2">
        <f t="shared" ref="D28:V28" si="81">D13/D$223</f>
        <v>368.77843873957909</v>
      </c>
      <c r="E28" s="2">
        <f t="shared" si="81"/>
        <v>719.35014347965091</v>
      </c>
      <c r="F28" s="2">
        <f t="shared" si="81"/>
        <v>1330.3385766022302</v>
      </c>
      <c r="G28" s="2">
        <f t="shared" si="81"/>
        <v>1046.0657676314115</v>
      </c>
      <c r="H28" s="2">
        <f t="shared" si="81"/>
        <v>1656.9158246048582</v>
      </c>
      <c r="I28" s="2">
        <f t="shared" si="81"/>
        <v>1707.5453780609266</v>
      </c>
      <c r="J28" s="2">
        <f t="shared" si="81"/>
        <v>1871.2236906824007</v>
      </c>
      <c r="K28" s="2">
        <f t="shared" si="81"/>
        <v>2051.2386286374976</v>
      </c>
      <c r="L28" s="2">
        <f t="shared" si="81"/>
        <v>1991.4390700219674</v>
      </c>
      <c r="M28" s="2">
        <f t="shared" si="81"/>
        <v>2256.402734194673</v>
      </c>
      <c r="N28" s="2">
        <f t="shared" si="81"/>
        <v>2523.7282831383473</v>
      </c>
      <c r="O28" s="2">
        <f t="shared" si="81"/>
        <v>2627.2371008159089</v>
      </c>
      <c r="P28" s="2">
        <f t="shared" si="81"/>
        <v>2459.7309909274886</v>
      </c>
      <c r="Q28" s="2">
        <f t="shared" si="81"/>
        <v>2944.0512793022353</v>
      </c>
      <c r="R28" s="2">
        <f t="shared" si="81"/>
        <v>3570.4213786876408</v>
      </c>
      <c r="S28" s="2">
        <f t="shared" si="81"/>
        <v>3822.2140233771611</v>
      </c>
      <c r="T28" s="2">
        <f t="shared" si="81"/>
        <v>4729.1634131021183</v>
      </c>
      <c r="U28" s="2">
        <f t="shared" si="81"/>
        <v>5468.9300396237804</v>
      </c>
      <c r="V28" s="2">
        <f t="shared" si="81"/>
        <v>5687.1920086304053</v>
      </c>
      <c r="W28" s="2">
        <f t="shared" ref="W28:X28" si="82">W13/W$223</f>
        <v>7005.7586023592166</v>
      </c>
      <c r="X28" s="2">
        <f t="shared" si="82"/>
        <v>7640.8773095417428</v>
      </c>
      <c r="Y28" s="2">
        <f t="shared" ref="Y28:Z28" si="83">Y13/Y$223</f>
        <v>8994.0742807421593</v>
      </c>
      <c r="Z28" s="2">
        <f t="shared" si="83"/>
        <v>9793.1575891555258</v>
      </c>
      <c r="AA28" s="2">
        <f t="shared" ref="AA28:AB28" si="84">AA13/AA$223</f>
        <v>10607.77689419182</v>
      </c>
      <c r="AB28" s="2">
        <f t="shared" si="84"/>
        <v>3746.5808029811747</v>
      </c>
      <c r="AC28" s="2">
        <f t="shared" ref="AC28:AD28" si="85">AC13/AC$223</f>
        <v>5675.4694029572029</v>
      </c>
      <c r="AD28" s="2">
        <f t="shared" si="85"/>
        <v>10502.245947152447</v>
      </c>
      <c r="AE28" s="2"/>
      <c r="AF28" s="2"/>
      <c r="AG28" s="2"/>
      <c r="AH28" s="2"/>
      <c r="AI28" s="2"/>
    </row>
    <row r="29" spans="1:35" ht="13.5">
      <c r="A29" s="32" t="s">
        <v>277</v>
      </c>
      <c r="B29" t="s">
        <v>65</v>
      </c>
      <c r="C29" s="2">
        <f t="shared" ref="C29" si="86">C20+C23+C26-C32</f>
        <v>4339.0633630683224</v>
      </c>
      <c r="D29" s="2">
        <f t="shared" ref="D29:T29" si="87">D20+D23+D26-D32</f>
        <v>3749.00447921265</v>
      </c>
      <c r="E29" s="2">
        <f t="shared" si="87"/>
        <v>5063.2279438263067</v>
      </c>
      <c r="F29" s="2">
        <f t="shared" si="87"/>
        <v>5416.5386065617186</v>
      </c>
      <c r="G29" s="2">
        <f t="shared" si="87"/>
        <v>4716.1789183181008</v>
      </c>
      <c r="H29" s="2">
        <f t="shared" si="87"/>
        <v>5119.4037268148059</v>
      </c>
      <c r="I29" s="2">
        <f t="shared" si="87"/>
        <v>5180.2549148278376</v>
      </c>
      <c r="J29" s="2">
        <f t="shared" si="87"/>
        <v>5755.1895664599579</v>
      </c>
      <c r="K29" s="2">
        <f t="shared" si="87"/>
        <v>6718.6118747750079</v>
      </c>
      <c r="L29" s="2">
        <f t="shared" si="87"/>
        <v>8068.8705988385991</v>
      </c>
      <c r="M29" s="2">
        <f t="shared" si="87"/>
        <v>9306.2746504467868</v>
      </c>
      <c r="N29" s="2">
        <f t="shared" si="87"/>
        <v>11133.45755052544</v>
      </c>
      <c r="O29" s="2">
        <f t="shared" si="87"/>
        <v>12915.379256404289</v>
      </c>
      <c r="P29" s="2">
        <f t="shared" si="87"/>
        <v>13190.566869986091</v>
      </c>
      <c r="Q29" s="2">
        <f t="shared" si="87"/>
        <v>9439.9754441124278</v>
      </c>
      <c r="R29" s="2">
        <f t="shared" si="87"/>
        <v>11409.916239634895</v>
      </c>
      <c r="S29" s="2">
        <f t="shared" si="87"/>
        <v>13130.303723419693</v>
      </c>
      <c r="T29" s="2">
        <f t="shared" si="87"/>
        <v>15205.524937439364</v>
      </c>
      <c r="U29" s="2">
        <f t="shared" ref="U29:V29" si="88">U20+U23+U26-U32</f>
        <v>15997.703909173353</v>
      </c>
      <c r="V29" s="2">
        <f t="shared" si="88"/>
        <v>18056.544942811095</v>
      </c>
      <c r="W29" s="2">
        <f t="shared" ref="W29:X29" si="89">W20+W23+W26-W32</f>
        <v>19643.399351986889</v>
      </c>
      <c r="X29" s="2">
        <f t="shared" si="89"/>
        <v>19768.567522221063</v>
      </c>
      <c r="Y29" s="2">
        <f t="shared" ref="Y29:Z29" si="90">Y20+Y23+Y26-Y32</f>
        <v>22202.968840764661</v>
      </c>
      <c r="Z29" s="2">
        <f t="shared" si="90"/>
        <v>25419.640925388579</v>
      </c>
      <c r="AA29" s="2">
        <f t="shared" ref="AA29:AB29" si="91">AA20+AA23+AA26-AA32</f>
        <v>27889.707771553949</v>
      </c>
      <c r="AB29" s="2">
        <f t="shared" si="91"/>
        <v>24380.742865374159</v>
      </c>
      <c r="AC29" s="2">
        <f t="shared" ref="AC29:AD29" si="92">AC20+AC23+AC26-AC32</f>
        <v>28539.317757601864</v>
      </c>
      <c r="AD29" s="2">
        <f t="shared" si="92"/>
        <v>31295.251761930725</v>
      </c>
      <c r="AE29" s="2"/>
      <c r="AF29" s="2"/>
      <c r="AG29" s="2"/>
      <c r="AH29" s="2"/>
      <c r="AI29" s="2"/>
    </row>
    <row r="30" spans="1:35" ht="13.5">
      <c r="A30" s="34" t="s">
        <v>275</v>
      </c>
      <c r="C30" s="2">
        <f t="shared" ref="C30" si="93">C15/C$226</f>
        <v>3777.9580738810578</v>
      </c>
      <c r="D30" s="2">
        <f t="shared" ref="D30:V30" si="94">D15/D$226</f>
        <v>3394.6728544474886</v>
      </c>
      <c r="E30" s="2">
        <f t="shared" si="94"/>
        <v>4168.6595411912249</v>
      </c>
      <c r="F30" s="2">
        <f t="shared" si="94"/>
        <v>4039.2245151323918</v>
      </c>
      <c r="G30" s="2">
        <f t="shared" si="94"/>
        <v>3804.1969302242592</v>
      </c>
      <c r="H30" s="2">
        <f t="shared" si="94"/>
        <v>3961.8374643743095</v>
      </c>
      <c r="I30" s="2">
        <f t="shared" si="94"/>
        <v>3955.320853791156</v>
      </c>
      <c r="J30" s="2">
        <f t="shared" si="94"/>
        <v>4291.864711308961</v>
      </c>
      <c r="K30" s="2">
        <f t="shared" si="94"/>
        <v>5250.4639653550012</v>
      </c>
      <c r="L30" s="2">
        <f t="shared" si="94"/>
        <v>6482.7633507877563</v>
      </c>
      <c r="M30" s="2">
        <f t="shared" si="94"/>
        <v>7495.2918072199973</v>
      </c>
      <c r="N30" s="2">
        <f t="shared" si="94"/>
        <v>9267.814841594638</v>
      </c>
      <c r="O30" s="2">
        <f t="shared" si="94"/>
        <v>10861.975668088351</v>
      </c>
      <c r="P30" s="2">
        <f t="shared" si="94"/>
        <v>10990.230782092434</v>
      </c>
      <c r="Q30" s="2">
        <f t="shared" si="94"/>
        <v>7681.4457676072152</v>
      </c>
      <c r="R30" s="2">
        <f t="shared" si="94"/>
        <v>9371.020234411224</v>
      </c>
      <c r="S30" s="2">
        <f t="shared" si="94"/>
        <v>11050.554021508498</v>
      </c>
      <c r="T30" s="2">
        <f t="shared" si="94"/>
        <v>12786.624193118856</v>
      </c>
      <c r="U30" s="2">
        <f t="shared" si="94"/>
        <v>13295.110716547433</v>
      </c>
      <c r="V30" s="2">
        <f t="shared" si="94"/>
        <v>14924.714788129999</v>
      </c>
      <c r="W30" s="2">
        <f t="shared" ref="W30:X30" si="95">W15/W$226</f>
        <v>15824.129423266593</v>
      </c>
      <c r="X30" s="2">
        <f t="shared" si="95"/>
        <v>15713.440293076021</v>
      </c>
      <c r="Y30" s="2">
        <f t="shared" ref="Y30:Z30" si="96">Y15/Y$226</f>
        <v>17532.353933293238</v>
      </c>
      <c r="Z30" s="2">
        <f t="shared" si="96"/>
        <v>20117.137181489634</v>
      </c>
      <c r="AA30" s="2">
        <f t="shared" ref="AA30:AB30" si="97">AA15/AA$226</f>
        <v>21831.358115859977</v>
      </c>
      <c r="AB30" s="2">
        <f t="shared" si="97"/>
        <v>20422.411014812096</v>
      </c>
      <c r="AC30" s="2">
        <f t="shared" ref="AC30:AD30" si="98">AC15/AC$226</f>
        <v>23875.556421080255</v>
      </c>
      <c r="AD30" s="2">
        <f t="shared" si="98"/>
        <v>25348.602696538816</v>
      </c>
      <c r="AE30" s="2"/>
      <c r="AF30" s="2"/>
      <c r="AG30" s="2"/>
      <c r="AH30" s="2"/>
      <c r="AI30" s="2"/>
    </row>
    <row r="31" spans="1:35" ht="13.5">
      <c r="A31" s="34" t="s">
        <v>276</v>
      </c>
      <c r="C31" s="2">
        <f t="shared" ref="C31" si="99">C16/C$226</f>
        <v>561.10528918726504</v>
      </c>
      <c r="D31" s="2">
        <f t="shared" ref="D31:V31" si="100">D16/D$226</f>
        <v>354.33162476516145</v>
      </c>
      <c r="E31" s="2">
        <f t="shared" si="100"/>
        <v>894.5684026350815</v>
      </c>
      <c r="F31" s="2">
        <f t="shared" si="100"/>
        <v>1377.3140914293269</v>
      </c>
      <c r="G31" s="2">
        <f t="shared" si="100"/>
        <v>911.98198809384155</v>
      </c>
      <c r="H31" s="2">
        <f t="shared" si="100"/>
        <v>1157.5662624404963</v>
      </c>
      <c r="I31" s="2">
        <f t="shared" si="100"/>
        <v>1224.9340610366821</v>
      </c>
      <c r="J31" s="2">
        <f t="shared" si="100"/>
        <v>1463.3248551509967</v>
      </c>
      <c r="K31" s="2">
        <f t="shared" si="100"/>
        <v>1468.1479094200072</v>
      </c>
      <c r="L31" s="2">
        <f t="shared" si="100"/>
        <v>1586.1072480508437</v>
      </c>
      <c r="M31" s="2">
        <f t="shared" si="100"/>
        <v>1810.9828432267884</v>
      </c>
      <c r="N31" s="2">
        <f t="shared" si="100"/>
        <v>1865.642708930804</v>
      </c>
      <c r="O31" s="2">
        <f t="shared" si="100"/>
        <v>2053.4035883159368</v>
      </c>
      <c r="P31" s="2">
        <f t="shared" si="100"/>
        <v>2200.3360878936569</v>
      </c>
      <c r="Q31" s="2">
        <f t="shared" si="100"/>
        <v>1758.5296765052128</v>
      </c>
      <c r="R31" s="2">
        <f t="shared" si="100"/>
        <v>2038.8960052236712</v>
      </c>
      <c r="S31" s="2">
        <f t="shared" si="100"/>
        <v>2079.7497019111925</v>
      </c>
      <c r="T31" s="2">
        <f t="shared" si="100"/>
        <v>2418.9007443205082</v>
      </c>
      <c r="U31" s="2">
        <f t="shared" si="100"/>
        <v>2702.5931926259186</v>
      </c>
      <c r="V31" s="2">
        <f t="shared" si="100"/>
        <v>3131.8301546810972</v>
      </c>
      <c r="W31" s="2">
        <f t="shared" ref="W31:X31" si="101">W16/W$226</f>
        <v>3819.2699287202977</v>
      </c>
      <c r="X31" s="2">
        <f t="shared" si="101"/>
        <v>4055.1272291450409</v>
      </c>
      <c r="Y31" s="2">
        <f t="shared" ref="Y31:Z31" si="102">Y16/Y$226</f>
        <v>4670.6149074714249</v>
      </c>
      <c r="Z31" s="2">
        <f t="shared" si="102"/>
        <v>5302.5037438989466</v>
      </c>
      <c r="AA31" s="2">
        <f t="shared" ref="AA31:AB31" si="103">AA16/AA$226</f>
        <v>6058.3496556939672</v>
      </c>
      <c r="AB31" s="2">
        <f t="shared" si="103"/>
        <v>3958.3318505620623</v>
      </c>
      <c r="AC31" s="2">
        <f t="shared" ref="AC31:AD31" si="104">AC16/AC$226</f>
        <v>4663.761336521613</v>
      </c>
      <c r="AD31" s="2">
        <f t="shared" si="104"/>
        <v>5946.64906539191</v>
      </c>
      <c r="AE31" s="2"/>
      <c r="AF31" s="2"/>
      <c r="AG31" s="2"/>
      <c r="AH31" s="2"/>
      <c r="AI31" s="2"/>
    </row>
    <row r="32" spans="1:35" ht="13.5">
      <c r="A32" s="31" t="s">
        <v>314</v>
      </c>
      <c r="B32" t="s">
        <v>66</v>
      </c>
      <c r="C32" s="2">
        <f t="shared" ref="C32" si="105">C17/C$223</f>
        <v>10977.20585220614</v>
      </c>
      <c r="D32" s="2">
        <f t="shared" ref="D32:T32" si="106">D17/D$223</f>
        <v>12129.406134086428</v>
      </c>
      <c r="E32" s="2">
        <f t="shared" si="106"/>
        <v>13405.303168341154</v>
      </c>
      <c r="F32" s="2">
        <f t="shared" si="106"/>
        <v>13821.525024763805</v>
      </c>
      <c r="G32" s="2">
        <f t="shared" si="106"/>
        <v>14218.100051487318</v>
      </c>
      <c r="H32" s="2">
        <f t="shared" si="106"/>
        <v>14479.47723500893</v>
      </c>
      <c r="I32" s="2">
        <f t="shared" si="106"/>
        <v>15175.281526017992</v>
      </c>
      <c r="J32" s="2">
        <f t="shared" si="106"/>
        <v>16005.952064262648</v>
      </c>
      <c r="K32" s="2">
        <f t="shared" si="106"/>
        <v>17775.906411429885</v>
      </c>
      <c r="L32" s="2">
        <f t="shared" si="106"/>
        <v>18817.100608141067</v>
      </c>
      <c r="M32" s="2">
        <f t="shared" si="106"/>
        <v>20623.47388958008</v>
      </c>
      <c r="N32" s="2">
        <f t="shared" si="106"/>
        <v>22558.673877296598</v>
      </c>
      <c r="O32" s="2">
        <f t="shared" si="106"/>
        <v>25396.460047796718</v>
      </c>
      <c r="P32" s="2">
        <f t="shared" si="106"/>
        <v>26060.120030643098</v>
      </c>
      <c r="Q32" s="2">
        <f t="shared" si="106"/>
        <v>25085.104187399997</v>
      </c>
      <c r="R32" s="2">
        <f t="shared" si="106"/>
        <v>26640.664349650298</v>
      </c>
      <c r="S32" s="2">
        <f t="shared" si="106"/>
        <v>28601.593505303583</v>
      </c>
      <c r="T32" s="2">
        <f t="shared" si="106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107">W17/W$223</f>
        <v>33935.015582911779</v>
      </c>
      <c r="X32" s="2">
        <f t="shared" si="107"/>
        <v>34921.107495326716</v>
      </c>
      <c r="Y32" s="2">
        <f t="shared" si="107"/>
        <v>36612.463501025239</v>
      </c>
      <c r="Z32" s="2">
        <f t="shared" si="107"/>
        <v>38385.509176657288</v>
      </c>
      <c r="AA32" s="2">
        <f>AA17/AA$223</f>
        <v>40298.009769482436</v>
      </c>
      <c r="AB32" s="2">
        <f>AB17/AB$223</f>
        <v>37573.687128826343</v>
      </c>
      <c r="AC32" s="2">
        <f>AC17/AC$223</f>
        <v>41505.975335575902</v>
      </c>
      <c r="AD32" s="2">
        <f>AD17/AD$223</f>
        <v>45701.698117501968</v>
      </c>
      <c r="AE32" s="2"/>
      <c r="AF32" s="2"/>
      <c r="AG32" s="2"/>
      <c r="AH32" s="2"/>
      <c r="AI32" s="2"/>
    </row>
    <row r="33" spans="1:37" ht="13.5">
      <c r="A33" s="31"/>
      <c r="C33" s="2"/>
      <c r="D33" s="2"/>
      <c r="E33" s="2"/>
      <c r="F33" s="2"/>
      <c r="G33" s="2"/>
      <c r="H33" s="2"/>
      <c r="I33" s="2"/>
      <c r="J33" s="2"/>
      <c r="K33" s="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7" ht="15">
      <c r="A34" s="1" t="s">
        <v>410</v>
      </c>
      <c r="C34" s="2"/>
      <c r="D34" s="2"/>
      <c r="E34" s="2"/>
      <c r="F34" s="2"/>
      <c r="G34" s="2"/>
      <c r="H34" s="2"/>
      <c r="I34" s="2"/>
      <c r="J34" s="2"/>
      <c r="K34" s="2"/>
      <c r="L34" s="10"/>
      <c r="M34" s="10"/>
      <c r="N34" s="10"/>
      <c r="O34" s="10"/>
      <c r="P34" s="10"/>
      <c r="Q34" s="10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7" ht="13.5">
      <c r="A35" s="31"/>
      <c r="C35" s="20"/>
      <c r="D35" s="20"/>
      <c r="E35" s="20"/>
      <c r="F35" s="20"/>
      <c r="G35" s="20"/>
      <c r="H35" s="20"/>
      <c r="I35" s="20"/>
      <c r="J35" s="20"/>
      <c r="K35" s="2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7" ht="13.5">
      <c r="A36" s="11" t="s">
        <v>614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AC36" s="2"/>
      <c r="AD36" s="2"/>
      <c r="AE36" s="2"/>
      <c r="AF36" s="2"/>
      <c r="AG36" s="2"/>
      <c r="AH36" s="2"/>
      <c r="AI36" s="2"/>
    </row>
    <row r="37" spans="1:37" ht="13.5">
      <c r="A37" s="31"/>
      <c r="C37" s="2"/>
      <c r="D37" s="2"/>
      <c r="E37" s="2"/>
      <c r="F37" s="2"/>
      <c r="G37" s="2"/>
      <c r="H37" s="2"/>
      <c r="I37" s="2"/>
      <c r="J37" s="2"/>
      <c r="K37" s="2"/>
      <c r="L37" s="2"/>
      <c r="AC37" s="2"/>
      <c r="AD37" s="2"/>
      <c r="AE37" s="2"/>
      <c r="AF37" s="2"/>
      <c r="AG37" s="2"/>
      <c r="AH37" s="2"/>
      <c r="AI37" s="2"/>
    </row>
    <row r="38" spans="1:37" ht="13.5">
      <c r="A38" s="31" t="s">
        <v>290</v>
      </c>
      <c r="B38" t="s">
        <v>67</v>
      </c>
      <c r="C38" s="35">
        <f t="shared" ref="C38:Z38" si="108">C39+C55+C59+C60</f>
        <v>271.72499999999997</v>
      </c>
      <c r="D38" s="35">
        <f t="shared" si="108"/>
        <v>496.54200000000003</v>
      </c>
      <c r="E38" s="35">
        <f t="shared" si="108"/>
        <v>708.30499999999995</v>
      </c>
      <c r="F38" s="35">
        <f t="shared" si="108"/>
        <v>769.72500000000002</v>
      </c>
      <c r="G38" s="35">
        <f t="shared" si="108"/>
        <v>876.59</v>
      </c>
      <c r="H38" s="35">
        <f t="shared" si="108"/>
        <v>931.67570000000001</v>
      </c>
      <c r="I38" s="35">
        <f t="shared" si="108"/>
        <v>1105.6788019999999</v>
      </c>
      <c r="J38" s="35">
        <f t="shared" si="108"/>
        <v>1211.0166000000004</v>
      </c>
      <c r="K38" s="35">
        <f t="shared" si="108"/>
        <v>1367.8126999999999</v>
      </c>
      <c r="L38" s="35">
        <f t="shared" si="108"/>
        <v>2266.625122142857</v>
      </c>
      <c r="M38" s="35">
        <f t="shared" si="108"/>
        <v>2810.2504319999998</v>
      </c>
      <c r="N38" s="35">
        <f t="shared" si="108"/>
        <v>3694.6843939</v>
      </c>
      <c r="O38" s="35">
        <f t="shared" si="108"/>
        <v>4972.6350360000006</v>
      </c>
      <c r="P38" s="35">
        <f t="shared" si="108"/>
        <v>5854.1751783</v>
      </c>
      <c r="Q38" s="35">
        <f t="shared" si="108"/>
        <v>5264.4950890400005</v>
      </c>
      <c r="R38" s="35">
        <f t="shared" si="108"/>
        <v>5865.8005007991997</v>
      </c>
      <c r="S38" s="35">
        <f t="shared" si="108"/>
        <v>6873.6614105635999</v>
      </c>
      <c r="T38" s="35">
        <f t="shared" si="108"/>
        <v>7560.0456340400006</v>
      </c>
      <c r="U38" s="35">
        <f t="shared" si="108"/>
        <v>7434.1522711159068</v>
      </c>
      <c r="V38" s="35">
        <f t="shared" si="108"/>
        <v>8118.8382229669996</v>
      </c>
      <c r="W38" s="35">
        <f t="shared" si="108"/>
        <v>8963.1731824360013</v>
      </c>
      <c r="X38" s="35">
        <f t="shared" si="108"/>
        <v>9675.5067724260043</v>
      </c>
      <c r="Y38" s="35">
        <f t="shared" si="108"/>
        <v>10921.173906980001</v>
      </c>
      <c r="Z38" s="35">
        <f t="shared" si="108"/>
        <v>11822.151901180001</v>
      </c>
      <c r="AA38" s="35">
        <f t="shared" ref="AA38:AF38" si="109">AA39+AA55+AA59+AA60</f>
        <v>12907.343685770002</v>
      </c>
      <c r="AB38" s="35">
        <f t="shared" si="109"/>
        <v>12407.017042519999</v>
      </c>
      <c r="AC38" s="35">
        <f t="shared" si="109"/>
        <v>15142.672793029997</v>
      </c>
      <c r="AD38" s="35">
        <f t="shared" si="109"/>
        <v>19377.554386989999</v>
      </c>
      <c r="AE38" s="35">
        <f>AE39+AE55+AE59+AE60</f>
        <v>21215</v>
      </c>
      <c r="AF38" s="35">
        <f t="shared" si="109"/>
        <v>22800</v>
      </c>
      <c r="AG38" s="35">
        <f t="shared" ref="AG38:AH38" si="110">AG39+AG55+AG59+AG60</f>
        <v>24500</v>
      </c>
      <c r="AH38" s="35">
        <f t="shared" si="110"/>
        <v>26400</v>
      </c>
      <c r="AI38" s="35">
        <f t="shared" ref="AI38" si="111">AI39+AI55+AI59+AI60</f>
        <v>28490</v>
      </c>
      <c r="AJ38" s="35"/>
      <c r="AK38" s="2"/>
    </row>
    <row r="39" spans="1:37" ht="13.5">
      <c r="A39" s="32" t="s">
        <v>270</v>
      </c>
      <c r="B39" t="s">
        <v>45</v>
      </c>
      <c r="C39" s="35">
        <f t="shared" ref="C39:Z39" si="112">C40+C41</f>
        <v>142.94499999999999</v>
      </c>
      <c r="D39" s="35">
        <f t="shared" si="112"/>
        <v>324.22500000000002</v>
      </c>
      <c r="E39" s="35">
        <f t="shared" si="112"/>
        <v>514.68599999999992</v>
      </c>
      <c r="F39" s="35">
        <f t="shared" si="112"/>
        <v>543.32400000000007</v>
      </c>
      <c r="G39" s="35">
        <f t="shared" si="112"/>
        <v>683.245</v>
      </c>
      <c r="H39" s="35">
        <f t="shared" si="112"/>
        <v>740.34780000000001</v>
      </c>
      <c r="I39" s="35">
        <f t="shared" si="112"/>
        <v>833.16559999999993</v>
      </c>
      <c r="J39" s="35">
        <f t="shared" si="112"/>
        <v>946.19430000000011</v>
      </c>
      <c r="K39" s="35">
        <f t="shared" si="112"/>
        <v>1027.441</v>
      </c>
      <c r="L39" s="35">
        <f t="shared" si="112"/>
        <v>1530.2509381428572</v>
      </c>
      <c r="M39" s="35">
        <f t="shared" si="112"/>
        <v>1982.6646180000002</v>
      </c>
      <c r="N39" s="35">
        <f t="shared" si="112"/>
        <v>2646.5407690000002</v>
      </c>
      <c r="O39" s="35">
        <f t="shared" si="112"/>
        <v>3669.0894360000002</v>
      </c>
      <c r="P39" s="35">
        <f t="shared" si="112"/>
        <v>4752.6569179999997</v>
      </c>
      <c r="Q39" s="35">
        <f t="shared" si="112"/>
        <v>4388.873634040001</v>
      </c>
      <c r="R39" s="35">
        <f t="shared" si="112"/>
        <v>4867.4405007992</v>
      </c>
      <c r="S39" s="35">
        <f t="shared" si="112"/>
        <v>6134.7518580236001</v>
      </c>
      <c r="T39" s="35">
        <f t="shared" si="112"/>
        <v>6670.9694821400008</v>
      </c>
      <c r="U39" s="35">
        <f t="shared" si="112"/>
        <v>6659.2953364259065</v>
      </c>
      <c r="V39" s="35">
        <f t="shared" si="112"/>
        <v>7241.556858216999</v>
      </c>
      <c r="W39" s="35">
        <f t="shared" si="112"/>
        <v>8010.8563513100007</v>
      </c>
      <c r="X39" s="35">
        <f t="shared" si="112"/>
        <v>8786.0653158800014</v>
      </c>
      <c r="Y39" s="35">
        <f t="shared" si="112"/>
        <v>9778.94832933</v>
      </c>
      <c r="Z39" s="35">
        <f t="shared" si="112"/>
        <v>10506.31617455</v>
      </c>
      <c r="AA39" s="35">
        <f t="shared" ref="AA39:AF39" si="113">AA40+AA41</f>
        <v>11417.838802509999</v>
      </c>
      <c r="AB39" s="35">
        <f t="shared" si="113"/>
        <v>10964.412546380001</v>
      </c>
      <c r="AC39" s="35">
        <f t="shared" si="113"/>
        <v>13379.96057761</v>
      </c>
      <c r="AD39" s="35">
        <f t="shared" si="113"/>
        <v>17385.944340730002</v>
      </c>
      <c r="AE39" s="35">
        <f t="shared" si="113"/>
        <v>19100</v>
      </c>
      <c r="AF39" s="35">
        <f t="shared" si="113"/>
        <v>20700</v>
      </c>
      <c r="AG39" s="35">
        <f t="shared" ref="AG39:AH39" si="114">AG40+AG41</f>
        <v>22350</v>
      </c>
      <c r="AH39" s="35">
        <f t="shared" si="114"/>
        <v>24200</v>
      </c>
      <c r="AI39" s="35">
        <f t="shared" ref="AI39" si="115">AI40+AI41</f>
        <v>26200</v>
      </c>
      <c r="AJ39" s="35"/>
    </row>
    <row r="40" spans="1:37" ht="13.5">
      <c r="A40" s="34" t="s">
        <v>330</v>
      </c>
      <c r="B40" t="s">
        <v>43</v>
      </c>
      <c r="C40" s="35">
        <f t="shared" ref="C40:Z40" si="116">C44+C47+C50</f>
        <v>66.745000000000005</v>
      </c>
      <c r="D40" s="35">
        <f t="shared" si="116"/>
        <v>158.42699999999999</v>
      </c>
      <c r="E40" s="35">
        <f t="shared" si="116"/>
        <v>319.43099999999998</v>
      </c>
      <c r="F40" s="35">
        <f t="shared" si="116"/>
        <v>304.017</v>
      </c>
      <c r="G40" s="35">
        <f t="shared" si="116"/>
        <v>397.04399999999998</v>
      </c>
      <c r="H40" s="35">
        <f t="shared" si="116"/>
        <v>436.84109999999998</v>
      </c>
      <c r="I40" s="35">
        <f t="shared" si="116"/>
        <v>511.40429999999998</v>
      </c>
      <c r="J40" s="35">
        <f t="shared" si="116"/>
        <v>578.0308</v>
      </c>
      <c r="K40" s="35">
        <f t="shared" si="116"/>
        <v>607.80729999999994</v>
      </c>
      <c r="L40" s="35">
        <f t="shared" si="116"/>
        <v>909.63673314285711</v>
      </c>
      <c r="M40" s="35">
        <f t="shared" si="116"/>
        <v>1397.2579480000002</v>
      </c>
      <c r="N40" s="35">
        <f t="shared" si="116"/>
        <v>1800.647397</v>
      </c>
      <c r="O40" s="35">
        <f t="shared" si="116"/>
        <v>2454.268321</v>
      </c>
      <c r="P40" s="35">
        <f t="shared" si="116"/>
        <v>2639.3485939999996</v>
      </c>
      <c r="Q40" s="35">
        <f t="shared" si="116"/>
        <v>2530.8960540400003</v>
      </c>
      <c r="R40" s="35">
        <f t="shared" si="116"/>
        <v>2834.2969076431</v>
      </c>
      <c r="S40" s="35">
        <f t="shared" si="116"/>
        <v>3492.7267112299996</v>
      </c>
      <c r="T40" s="35">
        <f t="shared" si="116"/>
        <v>3790.0169594900008</v>
      </c>
      <c r="U40" s="35">
        <f t="shared" si="116"/>
        <v>3659.4208167577071</v>
      </c>
      <c r="V40" s="35">
        <f t="shared" si="116"/>
        <v>4203.610525226999</v>
      </c>
      <c r="W40" s="35">
        <f t="shared" si="116"/>
        <v>4445.4804150300006</v>
      </c>
      <c r="X40" s="35">
        <f t="shared" si="116"/>
        <v>4426.0920999800001</v>
      </c>
      <c r="Y40" s="35">
        <f t="shared" si="116"/>
        <v>5645.15363824</v>
      </c>
      <c r="Z40" s="35">
        <f t="shared" si="116"/>
        <v>5966.0533188399995</v>
      </c>
      <c r="AA40" s="35">
        <f t="shared" ref="AA40:AF40" si="117">AA44+AA47+AA50</f>
        <v>6824.7702910299995</v>
      </c>
      <c r="AB40" s="35">
        <f t="shared" si="117"/>
        <v>6530.9947443500005</v>
      </c>
      <c r="AC40" s="35">
        <f t="shared" si="117"/>
        <v>7984.6926452199996</v>
      </c>
      <c r="AD40" s="35">
        <f t="shared" si="117"/>
        <v>9589.0883308600005</v>
      </c>
      <c r="AE40" s="35">
        <f t="shared" si="117"/>
        <v>10378</v>
      </c>
      <c r="AF40" s="35">
        <f t="shared" si="117"/>
        <v>11218</v>
      </c>
      <c r="AG40" s="35">
        <f t="shared" ref="AG40:AH40" si="118">AG44+AG47+AG50</f>
        <v>12083</v>
      </c>
      <c r="AH40" s="35">
        <f t="shared" si="118"/>
        <v>13058</v>
      </c>
      <c r="AI40" s="35">
        <f t="shared" ref="AI40" si="119">AI44+AI47+AI50</f>
        <v>14109</v>
      </c>
      <c r="AJ40" s="35"/>
      <c r="AK40" s="35"/>
    </row>
    <row r="41" spans="1:37" ht="13.5">
      <c r="A41" s="34" t="s">
        <v>331</v>
      </c>
      <c r="B41" t="s">
        <v>44</v>
      </c>
      <c r="C41" s="35">
        <f t="shared" ref="C41:Z41" si="120">C42+C43+C51+C54</f>
        <v>76.2</v>
      </c>
      <c r="D41" s="35">
        <f t="shared" si="120"/>
        <v>165.798</v>
      </c>
      <c r="E41" s="35">
        <f t="shared" si="120"/>
        <v>195.255</v>
      </c>
      <c r="F41" s="35">
        <f t="shared" si="120"/>
        <v>239.30700000000002</v>
      </c>
      <c r="G41" s="35">
        <f t="shared" si="120"/>
        <v>286.20100000000002</v>
      </c>
      <c r="H41" s="35">
        <f t="shared" si="120"/>
        <v>303.50670000000008</v>
      </c>
      <c r="I41" s="35">
        <f t="shared" si="120"/>
        <v>321.76129999999995</v>
      </c>
      <c r="J41" s="35">
        <f t="shared" si="120"/>
        <v>368.16350000000006</v>
      </c>
      <c r="K41" s="35">
        <f t="shared" si="120"/>
        <v>419.63370000000009</v>
      </c>
      <c r="L41" s="35">
        <f t="shared" si="120"/>
        <v>620.61420499999997</v>
      </c>
      <c r="M41" s="35">
        <f t="shared" si="120"/>
        <v>585.40666999999996</v>
      </c>
      <c r="N41" s="35">
        <f t="shared" si="120"/>
        <v>845.893372</v>
      </c>
      <c r="O41" s="35">
        <f t="shared" si="120"/>
        <v>1214.821115</v>
      </c>
      <c r="P41" s="35">
        <f t="shared" si="120"/>
        <v>2113.3083240000001</v>
      </c>
      <c r="Q41" s="35">
        <f t="shared" si="120"/>
        <v>1857.9775800000002</v>
      </c>
      <c r="R41" s="35">
        <f t="shared" si="120"/>
        <v>2033.1435931561</v>
      </c>
      <c r="S41" s="35">
        <f t="shared" si="120"/>
        <v>2642.0251467936005</v>
      </c>
      <c r="T41" s="35">
        <f t="shared" si="120"/>
        <v>2880.95252265</v>
      </c>
      <c r="U41" s="35">
        <f t="shared" si="120"/>
        <v>2999.8745196681998</v>
      </c>
      <c r="V41" s="35">
        <f t="shared" si="120"/>
        <v>3037.94633299</v>
      </c>
      <c r="W41" s="35">
        <f t="shared" si="120"/>
        <v>3565.3759362800001</v>
      </c>
      <c r="X41" s="35">
        <f t="shared" si="120"/>
        <v>4359.9732159000005</v>
      </c>
      <c r="Y41" s="35">
        <f t="shared" si="120"/>
        <v>4133.79469109</v>
      </c>
      <c r="Z41" s="35">
        <f t="shared" si="120"/>
        <v>4540.2628557099997</v>
      </c>
      <c r="AA41" s="35">
        <f t="shared" ref="AA41:AF41" si="121">AA42+AA43+AA51+AA54</f>
        <v>4593.0685114799999</v>
      </c>
      <c r="AB41" s="35">
        <f>AB42+AB43+AB51+AB54</f>
        <v>4433.4178020300005</v>
      </c>
      <c r="AC41" s="35">
        <f t="shared" si="121"/>
        <v>5395.2679323899993</v>
      </c>
      <c r="AD41" s="35">
        <f t="shared" si="121"/>
        <v>7796.8560098700009</v>
      </c>
      <c r="AE41" s="35">
        <f t="shared" si="121"/>
        <v>8722</v>
      </c>
      <c r="AF41" s="35">
        <f t="shared" si="121"/>
        <v>9482</v>
      </c>
      <c r="AG41" s="35">
        <f t="shared" ref="AG41:AH41" si="122">AG42+AG43+AG51+AG54</f>
        <v>10267</v>
      </c>
      <c r="AH41" s="35">
        <f t="shared" si="122"/>
        <v>11142</v>
      </c>
      <c r="AI41" s="35">
        <f t="shared" ref="AI41" si="123">AI42+AI43+AI51+AI54</f>
        <v>12091</v>
      </c>
      <c r="AJ41" s="35"/>
      <c r="AK41" s="35"/>
    </row>
    <row r="42" spans="1:37" ht="13.5">
      <c r="A42" s="36" t="s">
        <v>411</v>
      </c>
      <c r="C42" s="73">
        <v>20.9</v>
      </c>
      <c r="D42" s="73">
        <v>43.856999999999999</v>
      </c>
      <c r="E42" s="73">
        <v>76.992999999999995</v>
      </c>
      <c r="F42" s="73">
        <v>88.563000000000002</v>
      </c>
      <c r="G42" s="73">
        <v>104.85300000000001</v>
      </c>
      <c r="H42" s="73">
        <v>108.36500000000001</v>
      </c>
      <c r="I42" s="73">
        <v>135.76300000000001</v>
      </c>
      <c r="J42" s="73">
        <v>143.036</v>
      </c>
      <c r="K42" s="73">
        <v>152.881</v>
      </c>
      <c r="L42" s="73">
        <v>268.64989199999997</v>
      </c>
      <c r="M42" s="73">
        <v>290.68501600000002</v>
      </c>
      <c r="N42" s="73">
        <v>385.94549400000005</v>
      </c>
      <c r="O42" s="73">
        <v>526.74809000000005</v>
      </c>
      <c r="P42" s="73">
        <v>1296.3440000000001</v>
      </c>
      <c r="Q42" s="73">
        <v>1118.94596</v>
      </c>
      <c r="R42" s="73">
        <v>1202</v>
      </c>
      <c r="S42" s="73">
        <v>1551.0399848700001</v>
      </c>
      <c r="T42" s="73">
        <v>1764.7542865599999</v>
      </c>
      <c r="U42" s="73">
        <v>1934.3427214499998</v>
      </c>
      <c r="V42" s="73">
        <v>1938.7944787800002</v>
      </c>
      <c r="W42" s="73">
        <v>2223.2206086800002</v>
      </c>
      <c r="X42" s="73">
        <v>2414.0503322700001</v>
      </c>
      <c r="Y42" s="73">
        <v>2918.86540638</v>
      </c>
      <c r="Z42" s="73">
        <v>3247.0888309499996</v>
      </c>
      <c r="AA42" s="73">
        <v>3482.7938229499996</v>
      </c>
      <c r="AB42" s="73">
        <v>3326.7350886700001</v>
      </c>
      <c r="AC42" s="73">
        <v>3775.6737723299998</v>
      </c>
      <c r="AD42" s="73">
        <v>5034.0892847400009</v>
      </c>
      <c r="AE42" s="73">
        <v>5514</v>
      </c>
      <c r="AF42" s="73">
        <v>6025</v>
      </c>
      <c r="AG42" s="73">
        <v>6555</v>
      </c>
      <c r="AH42" s="73">
        <v>7151</v>
      </c>
      <c r="AI42" s="73">
        <v>7798</v>
      </c>
      <c r="AJ42" s="73"/>
      <c r="AK42" s="2"/>
    </row>
    <row r="43" spans="1:37" ht="13.5">
      <c r="A43" s="36" t="s">
        <v>412</v>
      </c>
      <c r="C43" s="73">
        <v>28.6</v>
      </c>
      <c r="D43" s="73">
        <v>33.164000000000001</v>
      </c>
      <c r="E43" s="73">
        <v>38.900000000000006</v>
      </c>
      <c r="F43" s="73">
        <v>50.933</v>
      </c>
      <c r="G43" s="73">
        <v>55.456000000000003</v>
      </c>
      <c r="H43" s="73">
        <v>80.156000000000006</v>
      </c>
      <c r="I43" s="73">
        <v>66.453000000000003</v>
      </c>
      <c r="J43" s="73">
        <v>82.539000000000001</v>
      </c>
      <c r="K43" s="73">
        <v>101.509</v>
      </c>
      <c r="L43" s="73">
        <v>161.58968000000002</v>
      </c>
      <c r="M43" s="73">
        <v>210.30123299999997</v>
      </c>
      <c r="N43" s="73">
        <v>341.07047</v>
      </c>
      <c r="O43" s="73">
        <v>554.79632500000002</v>
      </c>
      <c r="P43" s="73">
        <v>592.11912399999994</v>
      </c>
      <c r="Q43" s="73">
        <v>517.65272000000004</v>
      </c>
      <c r="R43" s="73">
        <v>575.96798203000003</v>
      </c>
      <c r="S43" s="73">
        <v>832.20127835999995</v>
      </c>
      <c r="T43" s="73">
        <v>850.99504448000005</v>
      </c>
      <c r="U43" s="73">
        <v>806.54527865999978</v>
      </c>
      <c r="V43" s="73">
        <v>828.82314112999995</v>
      </c>
      <c r="W43" s="73">
        <v>1025.2284216200001</v>
      </c>
      <c r="X43" s="73">
        <v>1055.9364862300001</v>
      </c>
      <c r="Y43" s="73">
        <v>756.55550201999995</v>
      </c>
      <c r="Z43" s="73">
        <v>736.62435352</v>
      </c>
      <c r="AA43" s="73">
        <v>866.28887207000002</v>
      </c>
      <c r="AB43" s="73">
        <v>919.44058055999994</v>
      </c>
      <c r="AC43" s="73">
        <v>1015.29608274</v>
      </c>
      <c r="AD43" s="73">
        <v>1930.15140866</v>
      </c>
      <c r="AE43" s="73">
        <v>2263</v>
      </c>
      <c r="AF43" s="73">
        <v>2460</v>
      </c>
      <c r="AG43" s="73">
        <v>2659</v>
      </c>
      <c r="AH43" s="73">
        <v>2878</v>
      </c>
      <c r="AI43" s="73">
        <v>3116</v>
      </c>
      <c r="AJ43" s="73"/>
    </row>
    <row r="44" spans="1:37" ht="13.5">
      <c r="A44" s="36" t="s">
        <v>413</v>
      </c>
      <c r="C44" s="35">
        <v>58.5</v>
      </c>
      <c r="D44" s="35">
        <f t="shared" ref="D44:AI44" si="124">D45+D46</f>
        <v>124.34399999999999</v>
      </c>
      <c r="E44" s="35">
        <f t="shared" si="124"/>
        <v>205.48</v>
      </c>
      <c r="F44" s="35">
        <f t="shared" si="124"/>
        <v>208.66800000000001</v>
      </c>
      <c r="G44" s="35">
        <f t="shared" si="124"/>
        <v>244.41300000000001</v>
      </c>
      <c r="H44" s="35">
        <f t="shared" si="124"/>
        <v>289.25700000000001</v>
      </c>
      <c r="I44" s="35">
        <f t="shared" si="124"/>
        <v>355.76499999999999</v>
      </c>
      <c r="J44" s="35">
        <f t="shared" si="124"/>
        <v>413.74099999999999</v>
      </c>
      <c r="K44" s="35">
        <f t="shared" si="124"/>
        <v>415.17899999999997</v>
      </c>
      <c r="L44" s="35">
        <f t="shared" si="124"/>
        <v>628.15812499999993</v>
      </c>
      <c r="M44" s="35">
        <f t="shared" si="124"/>
        <v>987.43173300000001</v>
      </c>
      <c r="N44" s="35">
        <f t="shared" si="124"/>
        <v>1332.65119</v>
      </c>
      <c r="O44" s="35">
        <f t="shared" si="124"/>
        <v>1973.6658</v>
      </c>
      <c r="P44" s="35">
        <f t="shared" si="124"/>
        <v>2068.9883599999998</v>
      </c>
      <c r="Q44" s="35">
        <f t="shared" si="124"/>
        <v>2051.748</v>
      </c>
      <c r="R44" s="35">
        <f t="shared" si="124"/>
        <v>2203.0933771544001</v>
      </c>
      <c r="S44" s="35">
        <f t="shared" si="124"/>
        <v>2784.3462878999999</v>
      </c>
      <c r="T44" s="35">
        <f t="shared" si="124"/>
        <v>3040.3318509400005</v>
      </c>
      <c r="U44" s="35">
        <f t="shared" si="124"/>
        <v>2847.8674677671997</v>
      </c>
      <c r="V44" s="35">
        <f t="shared" si="124"/>
        <v>3298.5183162269996</v>
      </c>
      <c r="W44" s="35">
        <f t="shared" si="124"/>
        <v>3505.4546394700001</v>
      </c>
      <c r="X44" s="35">
        <f t="shared" si="124"/>
        <v>3286.3933711</v>
      </c>
      <c r="Y44" s="35">
        <f t="shared" si="124"/>
        <v>4122.6128028499998</v>
      </c>
      <c r="Z44" s="35">
        <f t="shared" si="124"/>
        <v>4426.9098318699998</v>
      </c>
      <c r="AA44" s="35">
        <f t="shared" si="124"/>
        <v>5239.0206664799998</v>
      </c>
      <c r="AB44" s="35">
        <f t="shared" si="124"/>
        <v>4837.23342761</v>
      </c>
      <c r="AC44" s="35">
        <f t="shared" si="124"/>
        <v>6029.5469945099994</v>
      </c>
      <c r="AD44" s="35">
        <f t="shared" si="124"/>
        <v>7452.8685348500003</v>
      </c>
      <c r="AE44" s="35">
        <f t="shared" si="124"/>
        <v>8163</v>
      </c>
      <c r="AF44" s="35">
        <f t="shared" si="124"/>
        <v>8919</v>
      </c>
      <c r="AG44" s="35">
        <f t="shared" si="124"/>
        <v>9704</v>
      </c>
      <c r="AH44" s="35">
        <f t="shared" si="124"/>
        <v>10588</v>
      </c>
      <c r="AI44" s="35">
        <f t="shared" si="124"/>
        <v>11546</v>
      </c>
      <c r="AJ44" s="35"/>
    </row>
    <row r="45" spans="1:37" ht="13.5">
      <c r="A45" s="37" t="s">
        <v>414</v>
      </c>
      <c r="C45" s="73"/>
      <c r="D45" s="73">
        <v>103.22</v>
      </c>
      <c r="E45" s="73">
        <v>131.58799999999999</v>
      </c>
      <c r="F45" s="73">
        <v>120.863</v>
      </c>
      <c r="G45" s="73">
        <v>142.66500000000002</v>
      </c>
      <c r="H45" s="73">
        <v>164.7484</v>
      </c>
      <c r="I45" s="73">
        <v>200.65</v>
      </c>
      <c r="J45" s="73">
        <v>213.411</v>
      </c>
      <c r="K45" s="73">
        <v>229.85399999999998</v>
      </c>
      <c r="L45" s="73">
        <v>262.63549899999998</v>
      </c>
      <c r="M45" s="73">
        <v>362.52120400000001</v>
      </c>
      <c r="N45" s="73">
        <v>405.08625000000001</v>
      </c>
      <c r="O45" s="73">
        <v>678.42180000000008</v>
      </c>
      <c r="P45" s="73">
        <v>738.41271999999992</v>
      </c>
      <c r="Q45" s="73">
        <v>825.32080000000008</v>
      </c>
      <c r="R45" s="73">
        <v>1061.6442938509001</v>
      </c>
      <c r="S45" s="73">
        <v>1898.02319171</v>
      </c>
      <c r="T45" s="73">
        <v>2292.9146728600003</v>
      </c>
      <c r="U45" s="73">
        <v>2261.6834100503997</v>
      </c>
      <c r="V45" s="73">
        <v>2126.1492905685996</v>
      </c>
      <c r="W45" s="73">
        <v>1867.9306324500001</v>
      </c>
      <c r="X45" s="73">
        <v>929.7396339500001</v>
      </c>
      <c r="Y45" s="73">
        <v>1232.3101173599998</v>
      </c>
      <c r="Z45" s="73">
        <v>1076.8474691500001</v>
      </c>
      <c r="AA45" s="73">
        <v>1515.66098066</v>
      </c>
      <c r="AB45" s="73">
        <v>1470.2537623700002</v>
      </c>
      <c r="AC45" s="73">
        <v>1695.4515844499997</v>
      </c>
      <c r="AD45" s="73">
        <v>2275.9170009899999</v>
      </c>
      <c r="AE45" s="73">
        <v>2435</v>
      </c>
      <c r="AF45" s="73">
        <v>2623</v>
      </c>
      <c r="AG45" s="73">
        <v>2863</v>
      </c>
      <c r="AH45" s="73">
        <v>3134</v>
      </c>
      <c r="AI45" s="73">
        <v>3429</v>
      </c>
      <c r="AJ45" s="73"/>
    </row>
    <row r="46" spans="1:37" ht="13.5">
      <c r="A46" s="37" t="s">
        <v>415</v>
      </c>
      <c r="C46" s="73"/>
      <c r="D46" s="73">
        <v>21.124000000000002</v>
      </c>
      <c r="E46" s="73">
        <v>73.891999999999996</v>
      </c>
      <c r="F46" s="73">
        <v>87.804999999999993</v>
      </c>
      <c r="G46" s="73">
        <v>101.74799999999999</v>
      </c>
      <c r="H46" s="73">
        <v>124.5086</v>
      </c>
      <c r="I46" s="73">
        <v>155.11500000000001</v>
      </c>
      <c r="J46" s="73">
        <v>200.33</v>
      </c>
      <c r="K46" s="73">
        <v>185.32499999999999</v>
      </c>
      <c r="L46" s="73">
        <v>365.52262599999995</v>
      </c>
      <c r="M46" s="73">
        <v>624.910529</v>
      </c>
      <c r="N46" s="73">
        <v>927.56494000000009</v>
      </c>
      <c r="O46" s="73">
        <v>1295.2439999999999</v>
      </c>
      <c r="P46" s="73">
        <v>1330.5756399999998</v>
      </c>
      <c r="Q46" s="73">
        <v>1226.4271999999999</v>
      </c>
      <c r="R46" s="73">
        <v>1141.4490833034999</v>
      </c>
      <c r="S46" s="73">
        <v>886.32309619000011</v>
      </c>
      <c r="T46" s="73">
        <v>747.4171780800001</v>
      </c>
      <c r="U46" s="73">
        <v>586.1840577168</v>
      </c>
      <c r="V46" s="73">
        <v>1172.3690256584002</v>
      </c>
      <c r="W46" s="73">
        <v>1637.52400702</v>
      </c>
      <c r="X46" s="73">
        <v>2356.6537371499999</v>
      </c>
      <c r="Y46" s="73">
        <v>2890.3026854899999</v>
      </c>
      <c r="Z46" s="73">
        <v>3350.0623627199998</v>
      </c>
      <c r="AA46" s="73">
        <v>3723.3596858199999</v>
      </c>
      <c r="AB46" s="73">
        <v>3366.9796652399996</v>
      </c>
      <c r="AC46" s="73">
        <v>4334.0954100600002</v>
      </c>
      <c r="AD46" s="73">
        <v>5176.9515338600004</v>
      </c>
      <c r="AE46" s="73">
        <v>5728</v>
      </c>
      <c r="AF46" s="73">
        <v>6296</v>
      </c>
      <c r="AG46" s="73">
        <v>6841</v>
      </c>
      <c r="AH46" s="73">
        <v>7454</v>
      </c>
      <c r="AI46" s="73">
        <v>8117</v>
      </c>
      <c r="AJ46" s="73"/>
    </row>
    <row r="47" spans="1:37" ht="13.5">
      <c r="A47" s="36" t="s">
        <v>416</v>
      </c>
      <c r="C47" s="35">
        <v>2.8</v>
      </c>
      <c r="D47" s="35">
        <f t="shared" ref="D47:AI47" si="125">D48+D49</f>
        <v>13.712</v>
      </c>
      <c r="E47" s="35">
        <f t="shared" si="125"/>
        <v>52.765999999999998</v>
      </c>
      <c r="F47" s="35">
        <f t="shared" si="125"/>
        <v>33.558999999999997</v>
      </c>
      <c r="G47" s="35">
        <f t="shared" si="125"/>
        <v>118.55799999999999</v>
      </c>
      <c r="H47" s="35">
        <f t="shared" si="125"/>
        <v>94.546099999999996</v>
      </c>
      <c r="I47" s="35">
        <f t="shared" si="125"/>
        <v>100.66030000000001</v>
      </c>
      <c r="J47" s="35">
        <f t="shared" si="125"/>
        <v>105.24380000000001</v>
      </c>
      <c r="K47" s="35">
        <f t="shared" si="125"/>
        <v>122.32130000000001</v>
      </c>
      <c r="L47" s="35">
        <f t="shared" si="125"/>
        <v>181.34060314285716</v>
      </c>
      <c r="M47" s="35">
        <f t="shared" si="125"/>
        <v>286.42102399999999</v>
      </c>
      <c r="N47" s="35">
        <f t="shared" si="125"/>
        <v>335.62996599999997</v>
      </c>
      <c r="O47" s="35">
        <f t="shared" si="125"/>
        <v>428.63694999999996</v>
      </c>
      <c r="P47" s="35">
        <f t="shared" si="125"/>
        <v>518.47939399999996</v>
      </c>
      <c r="Q47" s="35">
        <f t="shared" si="125"/>
        <v>443.23663999999997</v>
      </c>
      <c r="R47" s="35">
        <f t="shared" si="125"/>
        <v>560.8206584687</v>
      </c>
      <c r="S47" s="35">
        <f t="shared" si="125"/>
        <v>615.16960089000008</v>
      </c>
      <c r="T47" s="35">
        <f t="shared" si="125"/>
        <v>659.60611392999999</v>
      </c>
      <c r="U47" s="35">
        <f t="shared" si="125"/>
        <v>722.17805822050718</v>
      </c>
      <c r="V47" s="35">
        <f t="shared" si="125"/>
        <v>810.20900227999971</v>
      </c>
      <c r="W47" s="35">
        <f t="shared" si="125"/>
        <v>870.73181496000007</v>
      </c>
      <c r="X47" s="35">
        <f t="shared" si="125"/>
        <v>1069.6580877600002</v>
      </c>
      <c r="Y47" s="35">
        <f t="shared" si="125"/>
        <v>1450.9219494700001</v>
      </c>
      <c r="Z47" s="35">
        <f t="shared" si="125"/>
        <v>1465.7265529699998</v>
      </c>
      <c r="AA47" s="35">
        <f t="shared" si="125"/>
        <v>1506.6757964900003</v>
      </c>
      <c r="AB47" s="35">
        <f t="shared" si="125"/>
        <v>1619.3922997300001</v>
      </c>
      <c r="AC47" s="35">
        <f t="shared" si="125"/>
        <v>1868.7837161500001</v>
      </c>
      <c r="AD47" s="35">
        <f t="shared" si="125"/>
        <v>2010.22775987</v>
      </c>
      <c r="AE47" s="35">
        <f t="shared" si="125"/>
        <v>2076</v>
      </c>
      <c r="AF47" s="35">
        <f t="shared" si="125"/>
        <v>2146</v>
      </c>
      <c r="AG47" s="35">
        <f t="shared" si="125"/>
        <v>2213</v>
      </c>
      <c r="AH47" s="35">
        <f t="shared" si="125"/>
        <v>2289</v>
      </c>
      <c r="AI47" s="35">
        <f t="shared" si="125"/>
        <v>2366</v>
      </c>
      <c r="AJ47" s="35"/>
    </row>
    <row r="48" spans="1:37" ht="13.5">
      <c r="A48" s="37" t="s">
        <v>414</v>
      </c>
      <c r="C48" s="73"/>
      <c r="D48" s="73">
        <v>3.4450000000000003</v>
      </c>
      <c r="E48" s="73">
        <v>4.8470000000000004</v>
      </c>
      <c r="F48" s="73">
        <v>3.3340000000000001</v>
      </c>
      <c r="G48" s="73">
        <v>13.499999999999998</v>
      </c>
      <c r="H48" s="73">
        <v>10.530999999999999</v>
      </c>
      <c r="I48" s="73">
        <v>21.232999999999997</v>
      </c>
      <c r="J48" s="73">
        <v>26.032999999999998</v>
      </c>
      <c r="K48" s="73">
        <v>28.083000000000002</v>
      </c>
      <c r="L48" s="73">
        <v>62.001064</v>
      </c>
      <c r="M48" s="73">
        <v>65.178280000000001</v>
      </c>
      <c r="N48" s="73">
        <v>92.623535000000004</v>
      </c>
      <c r="O48" s="73">
        <v>121.59835</v>
      </c>
      <c r="P48" s="73">
        <v>122.36878400000001</v>
      </c>
      <c r="Q48" s="73">
        <v>114.27839999999999</v>
      </c>
      <c r="R48" s="73">
        <v>165.9460303578</v>
      </c>
      <c r="S48" s="73">
        <v>190.26751201000002</v>
      </c>
      <c r="T48" s="73">
        <v>208.92262353000001</v>
      </c>
      <c r="U48" s="73">
        <v>205.57469029000004</v>
      </c>
      <c r="V48" s="73">
        <v>211.77352358999997</v>
      </c>
      <c r="W48" s="73">
        <v>219.594371</v>
      </c>
      <c r="X48" s="73">
        <v>181.92841443</v>
      </c>
      <c r="Y48" s="73">
        <v>197.49056628</v>
      </c>
      <c r="Z48" s="73">
        <v>176.04349669999999</v>
      </c>
      <c r="AA48" s="73">
        <v>143.16929206</v>
      </c>
      <c r="AB48" s="73">
        <v>164.88885506</v>
      </c>
      <c r="AC48" s="73">
        <v>152.28425009</v>
      </c>
      <c r="AD48" s="73">
        <v>177.58571806</v>
      </c>
      <c r="AE48" s="73">
        <v>183</v>
      </c>
      <c r="AF48" s="73">
        <v>189</v>
      </c>
      <c r="AG48" s="73">
        <v>195</v>
      </c>
      <c r="AH48" s="73">
        <v>202</v>
      </c>
      <c r="AI48" s="73">
        <v>209</v>
      </c>
      <c r="AJ48" s="73"/>
    </row>
    <row r="49" spans="1:38" ht="13.5">
      <c r="A49" s="37" t="s">
        <v>415</v>
      </c>
      <c r="C49" s="73"/>
      <c r="D49" s="73">
        <v>10.266999999999999</v>
      </c>
      <c r="E49" s="73">
        <v>47.918999999999997</v>
      </c>
      <c r="F49" s="73">
        <v>30.224999999999998</v>
      </c>
      <c r="G49" s="73">
        <v>105.05799999999999</v>
      </c>
      <c r="H49" s="73">
        <v>84.01509999999999</v>
      </c>
      <c r="I49" s="73">
        <v>79.427300000000002</v>
      </c>
      <c r="J49" s="73">
        <v>79.210800000000006</v>
      </c>
      <c r="K49" s="73">
        <v>94.23830000000001</v>
      </c>
      <c r="L49" s="73">
        <v>119.33953914285715</v>
      </c>
      <c r="M49" s="73">
        <v>221.24274400000002</v>
      </c>
      <c r="N49" s="73">
        <v>243.00643099999999</v>
      </c>
      <c r="O49" s="73">
        <v>307.03859999999997</v>
      </c>
      <c r="P49" s="73">
        <v>396.11061000000001</v>
      </c>
      <c r="Q49" s="73">
        <v>328.95823999999999</v>
      </c>
      <c r="R49" s="73">
        <v>394.87462811090001</v>
      </c>
      <c r="S49" s="73">
        <v>424.90208888000001</v>
      </c>
      <c r="T49" s="73">
        <v>450.68349039999998</v>
      </c>
      <c r="U49" s="73">
        <v>516.60336793050715</v>
      </c>
      <c r="V49" s="73">
        <v>598.43547868999974</v>
      </c>
      <c r="W49" s="73">
        <v>651.13744396000004</v>
      </c>
      <c r="X49" s="73">
        <v>887.72967333000008</v>
      </c>
      <c r="Y49" s="73">
        <v>1253.4313831900001</v>
      </c>
      <c r="Z49" s="73">
        <v>1289.68305627</v>
      </c>
      <c r="AA49" s="73">
        <v>1363.5065044300002</v>
      </c>
      <c r="AB49" s="73">
        <v>1454.5034446700001</v>
      </c>
      <c r="AC49" s="73">
        <v>1716.49946606</v>
      </c>
      <c r="AD49" s="73">
        <v>1832.6420418099999</v>
      </c>
      <c r="AE49" s="73">
        <v>1893</v>
      </c>
      <c r="AF49" s="73">
        <v>1957</v>
      </c>
      <c r="AG49" s="73">
        <v>2018</v>
      </c>
      <c r="AH49" s="73">
        <v>2087</v>
      </c>
      <c r="AI49" s="73">
        <v>2157</v>
      </c>
      <c r="AJ49" s="73"/>
    </row>
    <row r="50" spans="1:38" ht="13.5">
      <c r="A50" s="36" t="s">
        <v>417</v>
      </c>
      <c r="C50" s="73">
        <v>5.4450000000000003</v>
      </c>
      <c r="D50" s="73">
        <v>20.371000000000002</v>
      </c>
      <c r="E50" s="73">
        <v>61.185000000000002</v>
      </c>
      <c r="F50" s="73">
        <v>61.789999999999992</v>
      </c>
      <c r="G50" s="73">
        <v>34.073</v>
      </c>
      <c r="H50" s="73">
        <v>53.038000000000004</v>
      </c>
      <c r="I50" s="73">
        <v>54.978999999999999</v>
      </c>
      <c r="J50" s="73">
        <v>59.045999999999999</v>
      </c>
      <c r="K50" s="73">
        <v>70.306999999999988</v>
      </c>
      <c r="L50" s="73">
        <v>100.13800499999999</v>
      </c>
      <c r="M50" s="73">
        <v>123.405191</v>
      </c>
      <c r="N50" s="73">
        <v>132.366241</v>
      </c>
      <c r="O50" s="73">
        <v>51.965570999999997</v>
      </c>
      <c r="P50" s="73">
        <v>51.880839999999999</v>
      </c>
      <c r="Q50" s="73">
        <v>35.911414040000004</v>
      </c>
      <c r="R50" s="73">
        <v>70.382872020000008</v>
      </c>
      <c r="S50" s="73">
        <v>93.210822440000001</v>
      </c>
      <c r="T50" s="73">
        <v>90.078994620000003</v>
      </c>
      <c r="U50" s="73">
        <v>89.375290770000007</v>
      </c>
      <c r="V50" s="73">
        <v>94.883206720000018</v>
      </c>
      <c r="W50" s="73">
        <v>69.293960599999991</v>
      </c>
      <c r="X50" s="73">
        <v>70.040641120000004</v>
      </c>
      <c r="Y50" s="73">
        <v>71.618885919999997</v>
      </c>
      <c r="Z50" s="73">
        <v>73.416933999999998</v>
      </c>
      <c r="AA50" s="73">
        <v>79.073828059999997</v>
      </c>
      <c r="AB50" s="73">
        <v>74.369017010000007</v>
      </c>
      <c r="AC50" s="73">
        <v>86.361934560000009</v>
      </c>
      <c r="AD50" s="73">
        <v>125.99203614</v>
      </c>
      <c r="AE50" s="73">
        <v>139</v>
      </c>
      <c r="AF50" s="73">
        <v>153</v>
      </c>
      <c r="AG50" s="73">
        <v>166</v>
      </c>
      <c r="AH50" s="73">
        <v>181</v>
      </c>
      <c r="AI50" s="73">
        <v>197</v>
      </c>
      <c r="AJ50" s="73"/>
    </row>
    <row r="51" spans="1:38" ht="13.5">
      <c r="A51" s="36" t="s">
        <v>418</v>
      </c>
      <c r="C51" s="35">
        <f>C52+C53</f>
        <v>11.2</v>
      </c>
      <c r="D51" s="35">
        <f t="shared" ref="D51:AI51" si="126">D52+D53</f>
        <v>19.557000000000002</v>
      </c>
      <c r="E51" s="35">
        <f t="shared" si="126"/>
        <v>30.874000000000002</v>
      </c>
      <c r="F51" s="35">
        <f t="shared" si="126"/>
        <v>40.420999999999999</v>
      </c>
      <c r="G51" s="35">
        <f t="shared" si="126"/>
        <v>49.015000000000001</v>
      </c>
      <c r="H51" s="35">
        <f t="shared" si="126"/>
        <v>46.405000000000001</v>
      </c>
      <c r="I51" s="35">
        <f t="shared" si="126"/>
        <v>45.293999999999997</v>
      </c>
      <c r="J51" s="35">
        <f t="shared" si="126"/>
        <v>52.052</v>
      </c>
      <c r="K51" s="35">
        <f t="shared" si="126"/>
        <v>63.547000000000004</v>
      </c>
      <c r="L51" s="35">
        <f t="shared" si="126"/>
        <v>46.570967999999993</v>
      </c>
      <c r="M51" s="35">
        <f t="shared" si="126"/>
        <v>60.372726999999998</v>
      </c>
      <c r="N51" s="35">
        <f t="shared" si="126"/>
        <v>85.820262999999997</v>
      </c>
      <c r="O51" s="35">
        <f t="shared" si="126"/>
        <v>107.8861</v>
      </c>
      <c r="P51" s="35">
        <f t="shared" si="126"/>
        <v>131.86184</v>
      </c>
      <c r="Q51" s="35">
        <f t="shared" si="126"/>
        <v>160.3836</v>
      </c>
      <c r="R51" s="35">
        <f t="shared" si="126"/>
        <v>191.72863208119998</v>
      </c>
      <c r="S51" s="35">
        <f t="shared" si="126"/>
        <v>220.38953851359997</v>
      </c>
      <c r="T51" s="35">
        <f t="shared" si="126"/>
        <v>229.97027414999999</v>
      </c>
      <c r="U51" s="35">
        <f t="shared" si="126"/>
        <v>230.73682735819997</v>
      </c>
      <c r="V51" s="35">
        <f t="shared" si="126"/>
        <v>245.87708561000002</v>
      </c>
      <c r="W51" s="35">
        <f t="shared" si="126"/>
        <v>290.29401574000002</v>
      </c>
      <c r="X51" s="35">
        <f t="shared" si="126"/>
        <v>363.40139686999999</v>
      </c>
      <c r="Y51" s="35">
        <f t="shared" si="126"/>
        <v>394.75455813000002</v>
      </c>
      <c r="Z51" s="35">
        <f t="shared" si="126"/>
        <v>441.17654514999998</v>
      </c>
      <c r="AA51" s="35">
        <f t="shared" si="126"/>
        <v>474.32488785999999</v>
      </c>
      <c r="AB51" s="35">
        <f t="shared" si="126"/>
        <v>433.66592865000001</v>
      </c>
      <c r="AC51" s="35">
        <f t="shared" si="126"/>
        <v>510.72968477000001</v>
      </c>
      <c r="AD51" s="35">
        <f t="shared" si="126"/>
        <v>603.51542891999998</v>
      </c>
      <c r="AE51" s="35">
        <f t="shared" si="126"/>
        <v>628</v>
      </c>
      <c r="AF51" s="35">
        <f t="shared" si="126"/>
        <v>654</v>
      </c>
      <c r="AG51" s="35">
        <f t="shared" si="126"/>
        <v>681</v>
      </c>
      <c r="AH51" s="35">
        <f t="shared" si="126"/>
        <v>711</v>
      </c>
      <c r="AI51" s="35">
        <f t="shared" si="126"/>
        <v>742</v>
      </c>
      <c r="AJ51" s="35"/>
    </row>
    <row r="52" spans="1:38" ht="13.5">
      <c r="A52" s="37" t="s">
        <v>419</v>
      </c>
      <c r="C52" s="73">
        <v>3.5</v>
      </c>
      <c r="D52" s="73">
        <v>6.1609999999999996</v>
      </c>
      <c r="E52" s="73">
        <v>15.084000000000001</v>
      </c>
      <c r="F52" s="73">
        <v>20.724</v>
      </c>
      <c r="G52" s="73">
        <v>24.677</v>
      </c>
      <c r="H52" s="73">
        <v>21.513999999999999</v>
      </c>
      <c r="I52" s="73">
        <v>21.137999999999998</v>
      </c>
      <c r="J52" s="73">
        <v>21.195</v>
      </c>
      <c r="K52" s="73">
        <v>18.765999999999998</v>
      </c>
      <c r="L52" s="73">
        <v>17.463449000000001</v>
      </c>
      <c r="M52" s="73">
        <v>22.808878</v>
      </c>
      <c r="N52" s="73">
        <v>34.445120000000003</v>
      </c>
      <c r="O52" s="73">
        <v>29.662800000000001</v>
      </c>
      <c r="P52" s="73">
        <v>31.602</v>
      </c>
      <c r="Q52" s="73">
        <v>41.155000000000001</v>
      </c>
      <c r="R52" s="73">
        <v>52.493466263199991</v>
      </c>
      <c r="S52" s="73">
        <v>64.497031218399997</v>
      </c>
      <c r="T52" s="73">
        <v>63.892230960099994</v>
      </c>
      <c r="U52" s="73">
        <v>64.797366435800001</v>
      </c>
      <c r="V52" s="73">
        <v>67.789874440000006</v>
      </c>
      <c r="W52" s="73">
        <v>53.004559229999998</v>
      </c>
      <c r="X52" s="73">
        <v>78.76466357999999</v>
      </c>
      <c r="Y52" s="73">
        <v>83.971757979999992</v>
      </c>
      <c r="Z52" s="73">
        <v>85.155989090000006</v>
      </c>
      <c r="AA52" s="73">
        <v>90.378026580000011</v>
      </c>
      <c r="AB52" s="73">
        <v>89.471017000000003</v>
      </c>
      <c r="AC52" s="73">
        <v>93.800428999999994</v>
      </c>
      <c r="AD52" s="73">
        <v>99.796303629999997</v>
      </c>
      <c r="AE52" s="73">
        <v>100</v>
      </c>
      <c r="AF52" s="73">
        <v>101</v>
      </c>
      <c r="AG52" s="73">
        <v>102</v>
      </c>
      <c r="AH52" s="73">
        <v>103</v>
      </c>
      <c r="AI52" s="73">
        <v>104</v>
      </c>
      <c r="AJ52" s="73"/>
    </row>
    <row r="53" spans="1:38" ht="13.5">
      <c r="A53" s="37" t="s">
        <v>420</v>
      </c>
      <c r="C53" s="73">
        <f>11.2-C52</f>
        <v>7.6999999999999993</v>
      </c>
      <c r="D53" s="73">
        <v>13.396000000000001</v>
      </c>
      <c r="E53" s="73">
        <v>15.79</v>
      </c>
      <c r="F53" s="73">
        <v>19.696999999999999</v>
      </c>
      <c r="G53" s="73">
        <v>24.338000000000001</v>
      </c>
      <c r="H53" s="73">
        <v>24.890999999999998</v>
      </c>
      <c r="I53" s="73">
        <v>24.155999999999999</v>
      </c>
      <c r="J53" s="73">
        <v>30.856999999999999</v>
      </c>
      <c r="K53" s="73">
        <v>44.781000000000006</v>
      </c>
      <c r="L53" s="73">
        <v>29.107518999999996</v>
      </c>
      <c r="M53" s="73">
        <v>37.563848999999998</v>
      </c>
      <c r="N53" s="73">
        <v>51.375142999999994</v>
      </c>
      <c r="O53" s="73">
        <v>78.223299999999995</v>
      </c>
      <c r="P53" s="73">
        <v>100.25984</v>
      </c>
      <c r="Q53" s="73">
        <v>119.2286</v>
      </c>
      <c r="R53" s="73">
        <v>139.23516581799998</v>
      </c>
      <c r="S53" s="73">
        <v>155.89250729519998</v>
      </c>
      <c r="T53" s="73">
        <v>166.0780431899</v>
      </c>
      <c r="U53" s="73">
        <v>165.93946092239997</v>
      </c>
      <c r="V53" s="73">
        <v>178.08721117000002</v>
      </c>
      <c r="W53" s="73">
        <v>237.28945651000001</v>
      </c>
      <c r="X53" s="73">
        <v>284.63673329</v>
      </c>
      <c r="Y53" s="73">
        <v>310.78280015000001</v>
      </c>
      <c r="Z53" s="73">
        <f>441.17654515-Z52</f>
        <v>356.02055605999999</v>
      </c>
      <c r="AA53" s="73">
        <v>383.94686128000001</v>
      </c>
      <c r="AB53" s="73">
        <v>344.19491164999999</v>
      </c>
      <c r="AC53" s="73">
        <v>416.92925577</v>
      </c>
      <c r="AD53" s="73">
        <f>603.51542892-AD52</f>
        <v>503.71912528999997</v>
      </c>
      <c r="AE53" s="73">
        <v>528</v>
      </c>
      <c r="AF53" s="73">
        <v>553</v>
      </c>
      <c r="AG53" s="73">
        <v>579</v>
      </c>
      <c r="AH53" s="73">
        <v>608</v>
      </c>
      <c r="AI53" s="73">
        <v>638</v>
      </c>
      <c r="AJ53" s="73"/>
    </row>
    <row r="54" spans="1:38" ht="13.5">
      <c r="A54" s="36" t="s">
        <v>421</v>
      </c>
      <c r="C54" s="73">
        <v>15.5</v>
      </c>
      <c r="D54" s="73">
        <v>69.22</v>
      </c>
      <c r="E54" s="73">
        <v>48.488</v>
      </c>
      <c r="F54" s="73">
        <v>59.39</v>
      </c>
      <c r="G54" s="73">
        <v>76.876999999999995</v>
      </c>
      <c r="H54" s="73">
        <v>68.580700000000064</v>
      </c>
      <c r="I54" s="73">
        <v>74.251299999999958</v>
      </c>
      <c r="J54" s="73">
        <v>90.536500000000061</v>
      </c>
      <c r="K54" s="73">
        <v>101.69670000000008</v>
      </c>
      <c r="L54" s="73">
        <v>143.80366500000002</v>
      </c>
      <c r="M54" s="73">
        <v>24.047694</v>
      </c>
      <c r="N54" s="73">
        <v>33.057145000000006</v>
      </c>
      <c r="O54" s="73">
        <v>25.390599999999999</v>
      </c>
      <c r="P54" s="73">
        <v>92.983360000000005</v>
      </c>
      <c r="Q54" s="73">
        <v>60.9953</v>
      </c>
      <c r="R54" s="73">
        <v>63.446979044900004</v>
      </c>
      <c r="S54" s="73">
        <v>38.394345049999998</v>
      </c>
      <c r="T54" s="73">
        <v>35.232917459999996</v>
      </c>
      <c r="U54" s="73">
        <v>28.249692200000005</v>
      </c>
      <c r="V54" s="73">
        <v>24.451627470000005</v>
      </c>
      <c r="W54" s="73">
        <v>26.632890239999998</v>
      </c>
      <c r="X54" s="73">
        <v>526.58500053</v>
      </c>
      <c r="Y54" s="73">
        <v>63.619224559999999</v>
      </c>
      <c r="Z54" s="73">
        <v>115.37312609</v>
      </c>
      <c r="AA54" s="73">
        <v>-230.33907139999999</v>
      </c>
      <c r="AB54" s="73">
        <v>-246.42379585</v>
      </c>
      <c r="AC54" s="73">
        <v>93.568392550000013</v>
      </c>
      <c r="AD54" s="73">
        <v>229.09988755000001</v>
      </c>
      <c r="AE54" s="73">
        <v>317</v>
      </c>
      <c r="AF54" s="73">
        <v>343</v>
      </c>
      <c r="AG54" s="73">
        <v>372</v>
      </c>
      <c r="AH54" s="73">
        <v>402</v>
      </c>
      <c r="AI54" s="73">
        <v>435</v>
      </c>
      <c r="AJ54" s="73"/>
    </row>
    <row r="55" spans="1:38" ht="13.5">
      <c r="A55" s="32" t="s">
        <v>332</v>
      </c>
      <c r="B55" t="s">
        <v>127</v>
      </c>
      <c r="C55" s="35">
        <f t="shared" ref="C55:AI55" si="127">C56+C57+C58</f>
        <v>40.880000000000003</v>
      </c>
      <c r="D55" s="35">
        <f t="shared" si="127"/>
        <v>69.314000000000007</v>
      </c>
      <c r="E55" s="35">
        <f t="shared" si="127"/>
        <v>71.688000000000002</v>
      </c>
      <c r="F55" s="35">
        <f t="shared" si="127"/>
        <v>105.88199999999999</v>
      </c>
      <c r="G55" s="35">
        <f t="shared" si="127"/>
        <v>107.27500000000001</v>
      </c>
      <c r="H55" s="35">
        <f t="shared" si="127"/>
        <v>140.017</v>
      </c>
      <c r="I55" s="35">
        <f t="shared" si="127"/>
        <v>155.45400000000001</v>
      </c>
      <c r="J55" s="35">
        <f t="shared" si="127"/>
        <v>175.88640000000001</v>
      </c>
      <c r="K55" s="35">
        <f t="shared" si="127"/>
        <v>222.76099999999997</v>
      </c>
      <c r="L55" s="35">
        <f t="shared" si="127"/>
        <v>402.17418400000003</v>
      </c>
      <c r="M55" s="35">
        <f t="shared" si="127"/>
        <v>428.78581399999996</v>
      </c>
      <c r="N55" s="35">
        <f t="shared" si="127"/>
        <v>502.84362489999995</v>
      </c>
      <c r="O55" s="35">
        <f t="shared" si="127"/>
        <v>722.04560000000004</v>
      </c>
      <c r="P55" s="35">
        <f t="shared" si="127"/>
        <v>0</v>
      </c>
      <c r="Q55" s="35">
        <f t="shared" si="127"/>
        <v>0</v>
      </c>
      <c r="R55" s="35">
        <f t="shared" si="127"/>
        <v>0</v>
      </c>
      <c r="S55" s="35">
        <f t="shared" si="127"/>
        <v>0</v>
      </c>
      <c r="T55" s="35">
        <f t="shared" si="127"/>
        <v>0</v>
      </c>
      <c r="U55" s="35">
        <f t="shared" si="127"/>
        <v>0</v>
      </c>
      <c r="V55" s="35">
        <f t="shared" si="127"/>
        <v>0</v>
      </c>
      <c r="W55" s="35">
        <f t="shared" si="127"/>
        <v>0</v>
      </c>
      <c r="X55" s="35">
        <f t="shared" si="127"/>
        <v>0</v>
      </c>
      <c r="Y55" s="35">
        <f t="shared" si="127"/>
        <v>0</v>
      </c>
      <c r="Z55" s="35">
        <f t="shared" si="127"/>
        <v>0</v>
      </c>
      <c r="AA55" s="35">
        <f t="shared" si="127"/>
        <v>0</v>
      </c>
      <c r="AB55" s="35">
        <f t="shared" si="127"/>
        <v>0</v>
      </c>
      <c r="AC55" s="35">
        <f t="shared" si="127"/>
        <v>0</v>
      </c>
      <c r="AD55" s="35">
        <f t="shared" si="127"/>
        <v>0</v>
      </c>
      <c r="AE55" s="35">
        <f t="shared" si="127"/>
        <v>0</v>
      </c>
      <c r="AF55" s="35">
        <f t="shared" si="127"/>
        <v>0</v>
      </c>
      <c r="AG55" s="35">
        <f t="shared" si="127"/>
        <v>0</v>
      </c>
      <c r="AH55" s="35">
        <f t="shared" si="127"/>
        <v>0</v>
      </c>
      <c r="AI55" s="35">
        <f t="shared" si="127"/>
        <v>0</v>
      </c>
      <c r="AJ55" s="35"/>
    </row>
    <row r="56" spans="1:38" ht="13.5">
      <c r="A56" s="34" t="s">
        <v>422</v>
      </c>
      <c r="C56" s="73">
        <v>5.0409999999999995</v>
      </c>
      <c r="D56" s="73">
        <v>6.011000000000001</v>
      </c>
      <c r="E56" s="73">
        <v>12.717000000000001</v>
      </c>
      <c r="F56" s="73">
        <v>9.7029999999999994</v>
      </c>
      <c r="G56" s="73">
        <v>9.4160000000000004</v>
      </c>
      <c r="H56" s="73">
        <v>12.513</v>
      </c>
      <c r="I56" s="73">
        <v>19.148</v>
      </c>
      <c r="J56" s="73">
        <v>27.419200000000004</v>
      </c>
      <c r="K56" s="73">
        <v>18.506999999999998</v>
      </c>
      <c r="L56" s="73">
        <v>55.425001000000009</v>
      </c>
      <c r="M56" s="73">
        <v>74.639953000000006</v>
      </c>
      <c r="N56" s="73">
        <v>101.203789</v>
      </c>
      <c r="O56" s="73">
        <v>139.41000000000003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  <c r="Y56" s="73">
        <v>0</v>
      </c>
      <c r="Z56" s="73">
        <v>0</v>
      </c>
      <c r="AA56" s="73">
        <v>0</v>
      </c>
      <c r="AB56" s="73">
        <v>0</v>
      </c>
      <c r="AC56" s="73">
        <v>0</v>
      </c>
      <c r="AD56" s="73">
        <v>0</v>
      </c>
      <c r="AE56" s="73">
        <v>0</v>
      </c>
      <c r="AF56" s="73">
        <v>0</v>
      </c>
      <c r="AG56" s="73">
        <v>0</v>
      </c>
      <c r="AH56" s="73">
        <v>0</v>
      </c>
      <c r="AI56" s="73">
        <v>0</v>
      </c>
      <c r="AJ56" s="73"/>
    </row>
    <row r="57" spans="1:38" ht="13.5">
      <c r="A57" s="34" t="s">
        <v>423</v>
      </c>
      <c r="C57" s="73">
        <v>6.7389999999999999</v>
      </c>
      <c r="D57" s="73">
        <v>6.3349999999999991</v>
      </c>
      <c r="E57" s="73">
        <v>13.592000000000001</v>
      </c>
      <c r="F57" s="73">
        <v>18.414999999999999</v>
      </c>
      <c r="G57" s="73">
        <v>25.562000000000001</v>
      </c>
      <c r="H57" s="73">
        <v>12.134</v>
      </c>
      <c r="I57" s="73">
        <v>17.658999999999999</v>
      </c>
      <c r="J57" s="73">
        <v>20.135000000000002</v>
      </c>
      <c r="K57" s="73">
        <v>23.864000000000001</v>
      </c>
      <c r="L57" s="73">
        <v>65.804147</v>
      </c>
      <c r="M57" s="73">
        <v>47.797996000000005</v>
      </c>
      <c r="N57" s="73">
        <v>44.0904259</v>
      </c>
      <c r="O57" s="73">
        <v>30.2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73">
        <v>0</v>
      </c>
      <c r="AA57" s="73">
        <v>0</v>
      </c>
      <c r="AB57" s="73">
        <v>0</v>
      </c>
      <c r="AC57" s="73">
        <v>0</v>
      </c>
      <c r="AD57" s="73">
        <v>0</v>
      </c>
      <c r="AE57" s="73">
        <v>0</v>
      </c>
      <c r="AF57" s="73">
        <v>0</v>
      </c>
      <c r="AG57" s="73">
        <v>0</v>
      </c>
      <c r="AH57" s="73">
        <v>0</v>
      </c>
      <c r="AI57" s="73">
        <v>0</v>
      </c>
      <c r="AJ57" s="73"/>
    </row>
    <row r="58" spans="1:38" ht="13.5">
      <c r="A58" s="34" t="s">
        <v>424</v>
      </c>
      <c r="C58" s="73">
        <v>29.1</v>
      </c>
      <c r="D58" s="73">
        <v>56.968000000000004</v>
      </c>
      <c r="E58" s="73">
        <v>45.378999999999998</v>
      </c>
      <c r="F58" s="73">
        <v>77.763999999999996</v>
      </c>
      <c r="G58" s="73">
        <v>72.296999999999997</v>
      </c>
      <c r="H58" s="73">
        <v>115.37</v>
      </c>
      <c r="I58" s="73">
        <v>118.64700000000001</v>
      </c>
      <c r="J58" s="73">
        <v>128.3322</v>
      </c>
      <c r="K58" s="73">
        <v>180.39</v>
      </c>
      <c r="L58" s="73">
        <v>280.94503600000002</v>
      </c>
      <c r="M58" s="73">
        <v>306.34786499999996</v>
      </c>
      <c r="N58" s="73">
        <v>357.54940999999997</v>
      </c>
      <c r="O58" s="73">
        <v>552.43560000000002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73">
        <v>0</v>
      </c>
      <c r="AA58" s="73">
        <v>0</v>
      </c>
      <c r="AB58" s="73">
        <v>0</v>
      </c>
      <c r="AC58" s="73">
        <v>0</v>
      </c>
      <c r="AD58" s="73">
        <v>0</v>
      </c>
      <c r="AE58" s="73">
        <v>0</v>
      </c>
      <c r="AF58" s="73">
        <v>0</v>
      </c>
      <c r="AG58" s="73">
        <v>0</v>
      </c>
      <c r="AH58" s="73">
        <v>0</v>
      </c>
      <c r="AI58" s="73">
        <v>0</v>
      </c>
      <c r="AJ58" s="73"/>
    </row>
    <row r="59" spans="1:38" ht="13.5">
      <c r="A59" s="32" t="s">
        <v>333</v>
      </c>
      <c r="B59" t="s">
        <v>46</v>
      </c>
      <c r="C59" s="73">
        <v>71</v>
      </c>
      <c r="D59" s="73">
        <v>71.494</v>
      </c>
      <c r="E59" s="73">
        <v>24.368000000000002</v>
      </c>
      <c r="F59" s="73">
        <v>30.436</v>
      </c>
      <c r="G59" s="73">
        <v>49.345000000000006</v>
      </c>
      <c r="H59" s="73">
        <v>14.096</v>
      </c>
      <c r="I59" s="73">
        <v>47.954999999999998</v>
      </c>
      <c r="J59" s="73">
        <v>22.602</v>
      </c>
      <c r="K59" s="73">
        <v>48.408000000000001</v>
      </c>
      <c r="L59" s="73">
        <v>124.7</v>
      </c>
      <c r="M59" s="73">
        <v>104.5</v>
      </c>
      <c r="N59" s="73">
        <v>167.6</v>
      </c>
      <c r="O59" s="73">
        <v>102.1</v>
      </c>
      <c r="P59" s="73">
        <v>617.27071030000002</v>
      </c>
      <c r="Q59" s="73">
        <v>388.5775999999999</v>
      </c>
      <c r="R59" s="73">
        <v>472.08</v>
      </c>
      <c r="S59" s="73">
        <v>223.49062803000012</v>
      </c>
      <c r="T59" s="73">
        <v>270.85483655000013</v>
      </c>
      <c r="U59" s="73">
        <v>238.86109999999999</v>
      </c>
      <c r="V59" s="73">
        <v>279.48080704000006</v>
      </c>
      <c r="W59" s="73">
        <v>318.78767593999993</v>
      </c>
      <c r="X59" s="73">
        <v>297.30400302999999</v>
      </c>
      <c r="Y59" s="73">
        <v>350.60233866999999</v>
      </c>
      <c r="Z59" s="73">
        <f>406.41670348-0.5</f>
        <v>405.91670348000002</v>
      </c>
      <c r="AA59" s="73">
        <v>493.09634951000004</v>
      </c>
      <c r="AB59" s="73">
        <v>460.10757485999989</v>
      </c>
      <c r="AC59" s="73">
        <v>494.44706938000013</v>
      </c>
      <c r="AD59" s="73">
        <v>364.65836137999997</v>
      </c>
      <c r="AE59" s="73">
        <v>415</v>
      </c>
      <c r="AF59" s="73">
        <v>360</v>
      </c>
      <c r="AG59" s="73">
        <v>370</v>
      </c>
      <c r="AH59" s="73">
        <v>380</v>
      </c>
      <c r="AI59" s="73">
        <v>390</v>
      </c>
      <c r="AJ59" s="73"/>
    </row>
    <row r="60" spans="1:38" ht="13.5">
      <c r="A60" s="32" t="s">
        <v>334</v>
      </c>
      <c r="B60" t="s">
        <v>47</v>
      </c>
      <c r="C60" s="73">
        <v>16.899999999999999</v>
      </c>
      <c r="D60" s="73">
        <v>31.509</v>
      </c>
      <c r="E60" s="73">
        <v>97.563000000000017</v>
      </c>
      <c r="F60" s="73">
        <v>90.082999999999998</v>
      </c>
      <c r="G60" s="73">
        <v>36.724999999999994</v>
      </c>
      <c r="H60" s="73">
        <v>37.2149</v>
      </c>
      <c r="I60" s="73">
        <v>69.104202000000015</v>
      </c>
      <c r="J60" s="73">
        <v>66.333900000000014</v>
      </c>
      <c r="K60" s="73">
        <v>69.202699999999993</v>
      </c>
      <c r="L60" s="73">
        <v>209.5</v>
      </c>
      <c r="M60" s="73">
        <v>294.29999999999995</v>
      </c>
      <c r="N60" s="73">
        <v>377.7</v>
      </c>
      <c r="O60" s="73">
        <v>479.4</v>
      </c>
      <c r="P60" s="73">
        <v>484.24754999999999</v>
      </c>
      <c r="Q60" s="73">
        <v>487.04385500000001</v>
      </c>
      <c r="R60" s="73">
        <v>526.28</v>
      </c>
      <c r="S60" s="73">
        <v>515.41892451000001</v>
      </c>
      <c r="T60" s="73">
        <v>618.22131535000005</v>
      </c>
      <c r="U60" s="73">
        <v>535.99583469000004</v>
      </c>
      <c r="V60" s="73">
        <v>597.80055771000048</v>
      </c>
      <c r="W60" s="73">
        <v>633.52915518600059</v>
      </c>
      <c r="X60" s="73">
        <v>592.13745351600221</v>
      </c>
      <c r="Y60" s="73">
        <v>791.62323898000079</v>
      </c>
      <c r="Z60" s="73">
        <f>909.419023150001+0.5</f>
        <v>909.91902315000095</v>
      </c>
      <c r="AA60" s="73">
        <v>996.40853375000233</v>
      </c>
      <c r="AB60" s="73">
        <v>982.49692127999947</v>
      </c>
      <c r="AC60" s="73">
        <v>1268.2651460399968</v>
      </c>
      <c r="AD60" s="73">
        <v>1626.9516848799972</v>
      </c>
      <c r="AE60" s="73">
        <v>1700</v>
      </c>
      <c r="AF60" s="73">
        <v>1740</v>
      </c>
      <c r="AG60" s="73">
        <v>1780</v>
      </c>
      <c r="AH60" s="73">
        <v>1820</v>
      </c>
      <c r="AI60" s="73">
        <v>1900</v>
      </c>
      <c r="AJ60" s="73"/>
    </row>
    <row r="61" spans="1:38" ht="13.5">
      <c r="A61" s="3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1:38" ht="13.5">
      <c r="A62" s="31" t="s">
        <v>272</v>
      </c>
      <c r="B62" s="10" t="s">
        <v>130</v>
      </c>
      <c r="C62" s="35">
        <f t="shared" ref="C62:Z62" si="128">C63+C66+C67+C70+C71+C72+C73</f>
        <v>359.22499999999997</v>
      </c>
      <c r="D62" s="35">
        <f t="shared" si="128"/>
        <v>683.44489999999996</v>
      </c>
      <c r="E62" s="35">
        <f t="shared" si="128"/>
        <v>978.645779984</v>
      </c>
      <c r="F62" s="35">
        <f t="shared" si="128"/>
        <v>966.34136917800004</v>
      </c>
      <c r="G62" s="35">
        <f t="shared" si="128"/>
        <v>1155.8350624981997</v>
      </c>
      <c r="H62" s="35">
        <f t="shared" si="128"/>
        <v>1011.5955303398003</v>
      </c>
      <c r="I62" s="35">
        <f t="shared" si="128"/>
        <v>1087.8858019999998</v>
      </c>
      <c r="J62" s="35">
        <f t="shared" si="128"/>
        <v>1161.9994342800005</v>
      </c>
      <c r="K62" s="35">
        <f t="shared" si="128"/>
        <v>1257.1223823946375</v>
      </c>
      <c r="L62" s="35">
        <f t="shared" si="128"/>
        <v>1551.0611221428571</v>
      </c>
      <c r="M62" s="35">
        <f t="shared" si="128"/>
        <v>2332.8504319999993</v>
      </c>
      <c r="N62" s="35">
        <f t="shared" si="128"/>
        <v>3068.2367879000003</v>
      </c>
      <c r="O62" s="35">
        <f t="shared" si="128"/>
        <v>4264.1983289700001</v>
      </c>
      <c r="P62" s="35">
        <f t="shared" si="128"/>
        <v>5418.3181111799995</v>
      </c>
      <c r="Q62" s="35">
        <f t="shared" si="128"/>
        <v>5407.3808774400004</v>
      </c>
      <c r="R62" s="35">
        <f t="shared" si="128"/>
        <v>5509.8</v>
      </c>
      <c r="S62" s="35">
        <f t="shared" si="128"/>
        <v>5616.3585684</v>
      </c>
      <c r="T62" s="35">
        <f t="shared" si="128"/>
        <v>6086.6128979200003</v>
      </c>
      <c r="U62" s="35">
        <f t="shared" si="128"/>
        <v>6490.8848739499999</v>
      </c>
      <c r="V62" s="35">
        <f t="shared" si="128"/>
        <v>7395.135842137599</v>
      </c>
      <c r="W62" s="35">
        <f t="shared" si="128"/>
        <v>7915.1023238848602</v>
      </c>
      <c r="X62" s="35">
        <f t="shared" si="128"/>
        <v>8824.5265321959996</v>
      </c>
      <c r="Y62" s="35">
        <f t="shared" si="128"/>
        <v>9194.3377192900007</v>
      </c>
      <c r="Z62" s="35">
        <f t="shared" si="128"/>
        <v>9492.7958625299998</v>
      </c>
      <c r="AA62" s="35">
        <f>AA63+AA66+AA67+AA70+AA71+AA72+AA73</f>
        <v>10519.402838050002</v>
      </c>
      <c r="AB62" s="35">
        <f t="shared" ref="AB62:AF62" si="129">AB63+AB66+AB67+AB70+AB71+AB72+AB73</f>
        <v>12959.647939160001</v>
      </c>
      <c r="AC62" s="35">
        <f t="shared" si="129"/>
        <v>14767.204410890001</v>
      </c>
      <c r="AD62" s="35">
        <f t="shared" si="129"/>
        <v>15610.893543649998</v>
      </c>
      <c r="AE62" s="35">
        <f t="shared" si="129"/>
        <v>17653.57</v>
      </c>
      <c r="AF62" s="35">
        <f t="shared" si="129"/>
        <v>19525.599999999999</v>
      </c>
      <c r="AG62" s="35">
        <f t="shared" ref="AG62:AH62" si="130">AG63+AG66+AG67+AG70+AG71+AG72+AG73</f>
        <v>20990.9</v>
      </c>
      <c r="AH62" s="35">
        <f t="shared" si="130"/>
        <v>22514</v>
      </c>
      <c r="AI62" s="35">
        <f t="shared" ref="AI62" si="131">AI63+AI66+AI67+AI70+AI71+AI72+AI73</f>
        <v>24221</v>
      </c>
      <c r="AJ62" s="35"/>
      <c r="AK62" s="2"/>
    </row>
    <row r="63" spans="1:38" ht="13.5">
      <c r="A63" s="32" t="s">
        <v>335</v>
      </c>
      <c r="B63" t="s">
        <v>68</v>
      </c>
      <c r="C63" s="35">
        <f t="shared" ref="C63:Z63" si="132">C64+C65</f>
        <v>49.78</v>
      </c>
      <c r="D63" s="35">
        <f t="shared" si="132"/>
        <v>116.04599999999999</v>
      </c>
      <c r="E63" s="35">
        <f t="shared" si="132"/>
        <v>181.80900000000005</v>
      </c>
      <c r="F63" s="35">
        <f t="shared" si="132"/>
        <v>204.8179999999999</v>
      </c>
      <c r="G63" s="35">
        <f t="shared" si="132"/>
        <v>225.77810000000011</v>
      </c>
      <c r="H63" s="35">
        <f t="shared" si="132"/>
        <v>184.42700000000005</v>
      </c>
      <c r="I63" s="35">
        <f t="shared" si="132"/>
        <v>205.50600000000006</v>
      </c>
      <c r="J63" s="35">
        <f t="shared" si="132"/>
        <v>224.45319999999984</v>
      </c>
      <c r="K63" s="35">
        <f t="shared" si="132"/>
        <v>288.57089999999994</v>
      </c>
      <c r="L63" s="35">
        <f t="shared" si="132"/>
        <v>414.5</v>
      </c>
      <c r="M63" s="35">
        <f t="shared" si="132"/>
        <v>549.6</v>
      </c>
      <c r="N63" s="35">
        <f t="shared" si="132"/>
        <v>565.1</v>
      </c>
      <c r="O63" s="35">
        <f t="shared" si="132"/>
        <v>676.3</v>
      </c>
      <c r="P63" s="35">
        <f t="shared" si="132"/>
        <v>1008.1</v>
      </c>
      <c r="Q63" s="35">
        <f t="shared" si="132"/>
        <v>1048.3324495700001</v>
      </c>
      <c r="R63" s="35">
        <f t="shared" si="132"/>
        <v>1120.2</v>
      </c>
      <c r="S63" s="35">
        <f t="shared" si="132"/>
        <v>1136.1732349599997</v>
      </c>
      <c r="T63" s="35">
        <f t="shared" si="132"/>
        <v>1202.6109979600001</v>
      </c>
      <c r="U63" s="35">
        <f t="shared" si="132"/>
        <v>1395.0485349800001</v>
      </c>
      <c r="V63" s="35">
        <f t="shared" si="132"/>
        <v>1521.86575133</v>
      </c>
      <c r="W63" s="35">
        <f t="shared" si="132"/>
        <v>1601.6644778200002</v>
      </c>
      <c r="X63" s="35">
        <f t="shared" si="132"/>
        <v>1752.8939894800001</v>
      </c>
      <c r="Y63" s="35">
        <f t="shared" si="132"/>
        <v>1648.9034710599999</v>
      </c>
      <c r="Z63" s="35">
        <f t="shared" si="132"/>
        <v>1684.8225704799997</v>
      </c>
      <c r="AA63" s="35">
        <f t="shared" ref="AA63:AF63" si="133">AA64+AA65</f>
        <v>1784.8641182400002</v>
      </c>
      <c r="AB63" s="35">
        <f t="shared" si="133"/>
        <v>1850.79743667</v>
      </c>
      <c r="AC63" s="35">
        <f t="shared" si="133"/>
        <v>1984.5481390099999</v>
      </c>
      <c r="AD63" s="35">
        <f t="shared" si="133"/>
        <v>2214.4470772199998</v>
      </c>
      <c r="AE63" s="35">
        <f t="shared" si="133"/>
        <v>2735</v>
      </c>
      <c r="AF63" s="35">
        <f t="shared" si="133"/>
        <v>2970</v>
      </c>
      <c r="AG63" s="35">
        <f t="shared" ref="AG63:AH63" si="134">AG64+AG65</f>
        <v>3200</v>
      </c>
      <c r="AH63" s="35">
        <f t="shared" si="134"/>
        <v>3450</v>
      </c>
      <c r="AI63" s="35">
        <f t="shared" ref="AI63" si="135">AI64+AI65</f>
        <v>3731</v>
      </c>
      <c r="AJ63" s="35"/>
      <c r="AK63" s="2"/>
      <c r="AL63" s="2"/>
    </row>
    <row r="64" spans="1:38" ht="13.5">
      <c r="A64" s="34" t="s">
        <v>425</v>
      </c>
      <c r="C64" s="73">
        <v>38</v>
      </c>
      <c r="D64" s="73">
        <v>103.69999999999999</v>
      </c>
      <c r="E64" s="73">
        <v>155.5</v>
      </c>
      <c r="F64" s="73">
        <v>176.7</v>
      </c>
      <c r="G64" s="73">
        <v>190.80010000000001</v>
      </c>
      <c r="H64" s="73">
        <v>159.77999999999997</v>
      </c>
      <c r="I64" s="73">
        <v>168.69900000000001</v>
      </c>
      <c r="J64" s="73">
        <v>176.899</v>
      </c>
      <c r="K64" s="73">
        <v>246.19990000000001</v>
      </c>
      <c r="L64" s="73">
        <v>316</v>
      </c>
      <c r="M64" s="73">
        <v>446.7</v>
      </c>
      <c r="N64" s="73">
        <v>466.6</v>
      </c>
      <c r="O64" s="73">
        <v>555.29999999999995</v>
      </c>
      <c r="P64" s="73">
        <v>1008.1</v>
      </c>
      <c r="Q64" s="73">
        <v>1048.3324495700001</v>
      </c>
      <c r="R64" s="73">
        <v>1120.2</v>
      </c>
      <c r="S64" s="73">
        <v>1136.1732349599997</v>
      </c>
      <c r="T64" s="73">
        <v>1202.6109979600001</v>
      </c>
      <c r="U64" s="73">
        <v>1395.0485349800001</v>
      </c>
      <c r="V64" s="73">
        <v>1521.86575133</v>
      </c>
      <c r="W64" s="73">
        <v>1601.6644778200002</v>
      </c>
      <c r="X64" s="73">
        <v>1752.8939894800001</v>
      </c>
      <c r="Y64" s="73">
        <v>1648.9034710599999</v>
      </c>
      <c r="Z64" s="73">
        <v>1684.8225704799997</v>
      </c>
      <c r="AA64" s="73">
        <v>1784.8641182400002</v>
      </c>
      <c r="AB64" s="73">
        <v>1850.79743667</v>
      </c>
      <c r="AC64" s="73">
        <v>1984.5481390099999</v>
      </c>
      <c r="AD64" s="73">
        <v>2214.4470772199998</v>
      </c>
      <c r="AE64" s="73">
        <v>2735</v>
      </c>
      <c r="AF64" s="73">
        <v>2970</v>
      </c>
      <c r="AG64" s="73">
        <v>3200</v>
      </c>
      <c r="AH64" s="73">
        <v>3450</v>
      </c>
      <c r="AI64" s="73">
        <v>3731</v>
      </c>
      <c r="AJ64" s="73"/>
    </row>
    <row r="65" spans="1:42" ht="13.5">
      <c r="A65" s="34" t="s">
        <v>332</v>
      </c>
      <c r="C65" s="73">
        <v>11.78</v>
      </c>
      <c r="D65" s="73">
        <v>12.346</v>
      </c>
      <c r="E65" s="73">
        <v>26.309000000000054</v>
      </c>
      <c r="F65" s="73">
        <v>28.117999999999917</v>
      </c>
      <c r="G65" s="73">
        <v>34.978000000000094</v>
      </c>
      <c r="H65" s="73">
        <v>24.64700000000008</v>
      </c>
      <c r="I65" s="73">
        <v>36.807000000000045</v>
      </c>
      <c r="J65" s="73">
        <v>47.554199999999838</v>
      </c>
      <c r="K65" s="73">
        <v>42.370999999999945</v>
      </c>
      <c r="L65" s="73">
        <v>98.5</v>
      </c>
      <c r="M65" s="73">
        <v>102.9</v>
      </c>
      <c r="N65" s="73">
        <v>98.5</v>
      </c>
      <c r="O65" s="73">
        <v>121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0</v>
      </c>
      <c r="Z65" s="73">
        <v>0</v>
      </c>
      <c r="AA65" s="73">
        <v>0</v>
      </c>
      <c r="AB65" s="73">
        <v>0</v>
      </c>
      <c r="AC65" s="73">
        <v>0</v>
      </c>
      <c r="AD65" s="73">
        <v>0</v>
      </c>
      <c r="AE65" s="73"/>
      <c r="AF65" s="73"/>
      <c r="AG65" s="73"/>
      <c r="AH65" s="73"/>
      <c r="AI65" s="73"/>
      <c r="AJ65" s="73"/>
    </row>
    <row r="66" spans="1:42" ht="13.5">
      <c r="A66" s="32" t="s">
        <v>336</v>
      </c>
      <c r="B66" t="s">
        <v>69</v>
      </c>
      <c r="C66" s="73">
        <v>174.09499999999997</v>
      </c>
      <c r="D66" s="73">
        <v>379.14100000000008</v>
      </c>
      <c r="E66" s="73">
        <v>449.95633100000009</v>
      </c>
      <c r="F66" s="73">
        <v>331.416965</v>
      </c>
      <c r="G66" s="73">
        <v>386.56951499999991</v>
      </c>
      <c r="H66" s="73">
        <v>277.6812080000002</v>
      </c>
      <c r="I66" s="73">
        <v>344.73799999999983</v>
      </c>
      <c r="J66" s="73">
        <v>396.9830342800006</v>
      </c>
      <c r="K66" s="73">
        <v>311.66347372000018</v>
      </c>
      <c r="L66" s="73">
        <v>328.0079356400002</v>
      </c>
      <c r="M66" s="73">
        <v>564.07038058999944</v>
      </c>
      <c r="N66" s="73">
        <v>767.1367879000004</v>
      </c>
      <c r="O66" s="73">
        <v>1580.9383289700002</v>
      </c>
      <c r="P66" s="73">
        <v>1614.4000000000003</v>
      </c>
      <c r="Q66" s="73">
        <v>1105.1975076900001</v>
      </c>
      <c r="R66" s="73">
        <v>1138.5999999999999</v>
      </c>
      <c r="S66" s="73">
        <v>1210.97307811</v>
      </c>
      <c r="T66" s="73">
        <v>1297.7010893699999</v>
      </c>
      <c r="U66" s="73">
        <v>1010.9029327999999</v>
      </c>
      <c r="V66" s="73">
        <v>1143.5901454763998</v>
      </c>
      <c r="W66" s="73">
        <v>1203.16816131</v>
      </c>
      <c r="X66" s="73">
        <v>1394.0082747399997</v>
      </c>
      <c r="Y66" s="73">
        <v>1535.7499023299999</v>
      </c>
      <c r="Z66" s="73">
        <v>1583.79887893</v>
      </c>
      <c r="AA66" s="73">
        <v>1658.69722039</v>
      </c>
      <c r="AB66" s="73">
        <v>1880.7120074899997</v>
      </c>
      <c r="AC66" s="73">
        <v>2202.5704847799998</v>
      </c>
      <c r="AD66" s="73">
        <v>2379.6968199399998</v>
      </c>
      <c r="AE66" s="73">
        <v>2599.9700000000003</v>
      </c>
      <c r="AF66" s="73">
        <v>2810</v>
      </c>
      <c r="AG66" s="73">
        <v>3040</v>
      </c>
      <c r="AH66" s="73">
        <v>3240</v>
      </c>
      <c r="AI66" s="73">
        <v>3500</v>
      </c>
      <c r="AJ66" s="73"/>
      <c r="AK66" s="2"/>
      <c r="AL66" s="2"/>
      <c r="AM66" s="2"/>
      <c r="AN66" s="2"/>
      <c r="AO66" s="2"/>
      <c r="AP66" s="2"/>
    </row>
    <row r="67" spans="1:42" ht="13.5">
      <c r="A67" s="32" t="s">
        <v>337</v>
      </c>
      <c r="C67" s="35">
        <f t="shared" ref="C67:AI67" si="136">C68+C69</f>
        <v>54.6</v>
      </c>
      <c r="D67" s="35">
        <f t="shared" si="136"/>
        <v>57.599999999999994</v>
      </c>
      <c r="E67" s="35">
        <f t="shared" si="136"/>
        <v>85.1</v>
      </c>
      <c r="F67" s="35">
        <f t="shared" si="136"/>
        <v>128.14590000000001</v>
      </c>
      <c r="G67" s="35">
        <f t="shared" si="136"/>
        <v>150.3999</v>
      </c>
      <c r="H67" s="35">
        <f t="shared" si="136"/>
        <v>169.83795110999998</v>
      </c>
      <c r="I67" s="35">
        <f t="shared" si="136"/>
        <v>117.47190000000001</v>
      </c>
      <c r="J67" s="35">
        <f t="shared" si="136"/>
        <v>146.69999999999999</v>
      </c>
      <c r="K67" s="35">
        <f t="shared" si="136"/>
        <v>168.6</v>
      </c>
      <c r="L67" s="35">
        <f t="shared" si="136"/>
        <v>140.90899999999999</v>
      </c>
      <c r="M67" s="35">
        <f t="shared" si="136"/>
        <v>120.1</v>
      </c>
      <c r="N67" s="35">
        <f t="shared" si="136"/>
        <v>103.6</v>
      </c>
      <c r="O67" s="35">
        <f t="shared" si="136"/>
        <v>97.460000000000008</v>
      </c>
      <c r="P67" s="35">
        <f t="shared" si="136"/>
        <v>120.5</v>
      </c>
      <c r="Q67" s="35">
        <f t="shared" si="136"/>
        <v>171.17732495999999</v>
      </c>
      <c r="R67" s="35">
        <f t="shared" si="136"/>
        <v>206</v>
      </c>
      <c r="S67" s="35">
        <f t="shared" si="136"/>
        <v>287.94209265000001</v>
      </c>
      <c r="T67" s="35">
        <f t="shared" si="136"/>
        <v>253.54996085999997</v>
      </c>
      <c r="U67" s="35">
        <f t="shared" si="136"/>
        <v>237.50200161000001</v>
      </c>
      <c r="V67" s="35">
        <f t="shared" si="136"/>
        <v>248.42291627119999</v>
      </c>
      <c r="W67" s="35">
        <f t="shared" si="136"/>
        <v>329.86355243599996</v>
      </c>
      <c r="X67" s="35">
        <f t="shared" si="136"/>
        <v>402.86546839599998</v>
      </c>
      <c r="Y67" s="35">
        <f t="shared" si="136"/>
        <v>481.51995854</v>
      </c>
      <c r="Z67" s="35">
        <f t="shared" si="136"/>
        <v>520.59967812999992</v>
      </c>
      <c r="AA67" s="35">
        <f t="shared" si="136"/>
        <v>610.99634973000002</v>
      </c>
      <c r="AB67" s="35">
        <f t="shared" si="136"/>
        <v>769.27205862999995</v>
      </c>
      <c r="AC67" s="35">
        <f t="shared" si="136"/>
        <v>799.72152873000005</v>
      </c>
      <c r="AD67" s="35">
        <f t="shared" si="136"/>
        <v>761.08970908999993</v>
      </c>
      <c r="AE67" s="35">
        <f>AE68+AE69</f>
        <v>1179.5999999999999</v>
      </c>
      <c r="AF67" s="35">
        <f t="shared" si="136"/>
        <v>1369</v>
      </c>
      <c r="AG67" s="35">
        <f t="shared" si="136"/>
        <v>1490</v>
      </c>
      <c r="AH67" s="35">
        <f t="shared" si="136"/>
        <v>1587</v>
      </c>
      <c r="AI67" s="35">
        <f t="shared" si="136"/>
        <v>1600</v>
      </c>
      <c r="AJ67" s="35"/>
    </row>
    <row r="68" spans="1:42" ht="13.5">
      <c r="A68" s="34" t="s">
        <v>338</v>
      </c>
      <c r="B68" t="s">
        <v>53</v>
      </c>
      <c r="C68" s="73">
        <v>53.6</v>
      </c>
      <c r="D68" s="73">
        <v>45.9</v>
      </c>
      <c r="E68" s="73">
        <v>47.1</v>
      </c>
      <c r="F68" s="73">
        <v>49.549900000000001</v>
      </c>
      <c r="G68" s="73">
        <v>78.599900000000005</v>
      </c>
      <c r="H68" s="73">
        <v>72.695217999999997</v>
      </c>
      <c r="I68" s="73">
        <v>51.271900000000002</v>
      </c>
      <c r="J68" s="73">
        <v>66.7</v>
      </c>
      <c r="K68" s="73">
        <v>73.400000000000006</v>
      </c>
      <c r="L68" s="73">
        <v>48.501999999999995</v>
      </c>
      <c r="M68" s="73">
        <v>38.5</v>
      </c>
      <c r="N68" s="73">
        <v>36</v>
      </c>
      <c r="O68" s="73">
        <v>38.86</v>
      </c>
      <c r="P68" s="73">
        <v>64.3</v>
      </c>
      <c r="Q68" s="73">
        <v>112.92656495999999</v>
      </c>
      <c r="R68" s="73">
        <v>132.5</v>
      </c>
      <c r="S68" s="73">
        <v>181.45332045000001</v>
      </c>
      <c r="T68" s="73">
        <v>132.62710454999998</v>
      </c>
      <c r="U68" s="73">
        <v>134.26726277</v>
      </c>
      <c r="V68" s="73">
        <v>139.48339290999999</v>
      </c>
      <c r="W68" s="73">
        <v>174.29380906999998</v>
      </c>
      <c r="X68" s="73">
        <v>195.01140287000001</v>
      </c>
      <c r="Y68" s="73">
        <v>237.48656099999999</v>
      </c>
      <c r="Z68" s="73">
        <v>268.68606045999996</v>
      </c>
      <c r="AA68" s="73">
        <v>323.81480696999995</v>
      </c>
      <c r="AB68" s="73">
        <v>336.49556331000002</v>
      </c>
      <c r="AC68" s="73">
        <v>283.66385989999998</v>
      </c>
      <c r="AD68" s="73">
        <v>236.36133602999999</v>
      </c>
      <c r="AE68" s="73">
        <v>504.6</v>
      </c>
      <c r="AF68" s="73">
        <v>575</v>
      </c>
      <c r="AG68" s="73">
        <v>600</v>
      </c>
      <c r="AH68" s="73">
        <v>570</v>
      </c>
      <c r="AI68" s="73">
        <v>553</v>
      </c>
      <c r="AJ68" s="73"/>
    </row>
    <row r="69" spans="1:42" ht="13.5">
      <c r="A69" s="34" t="s">
        <v>339</v>
      </c>
      <c r="B69" t="s">
        <v>52</v>
      </c>
      <c r="C69" s="73">
        <v>1</v>
      </c>
      <c r="D69" s="73">
        <v>11.7</v>
      </c>
      <c r="E69" s="73">
        <v>38</v>
      </c>
      <c r="F69" s="73">
        <v>78.596000000000004</v>
      </c>
      <c r="G69" s="73">
        <v>71.8</v>
      </c>
      <c r="H69" s="73">
        <v>97.14273310999998</v>
      </c>
      <c r="I69" s="73">
        <v>66.2</v>
      </c>
      <c r="J69" s="73">
        <v>80</v>
      </c>
      <c r="K69" s="73">
        <v>95.199999999999989</v>
      </c>
      <c r="L69" s="73">
        <v>92.406999999999996</v>
      </c>
      <c r="M69" s="73">
        <v>81.599999999999994</v>
      </c>
      <c r="N69" s="73">
        <v>67.599999999999994</v>
      </c>
      <c r="O69" s="73">
        <v>58.6</v>
      </c>
      <c r="P69" s="73">
        <v>56.2</v>
      </c>
      <c r="Q69" s="73">
        <v>58.25076</v>
      </c>
      <c r="R69" s="73">
        <v>73.5</v>
      </c>
      <c r="S69" s="73">
        <v>106.4887722</v>
      </c>
      <c r="T69" s="73">
        <v>120.92285630999999</v>
      </c>
      <c r="U69" s="73">
        <v>103.23473884000001</v>
      </c>
      <c r="V69" s="73">
        <v>108.93952336119999</v>
      </c>
      <c r="W69" s="73">
        <v>155.56974336599998</v>
      </c>
      <c r="X69" s="73">
        <v>207.854065526</v>
      </c>
      <c r="Y69" s="73">
        <v>244.03339754000001</v>
      </c>
      <c r="Z69" s="73">
        <v>251.91361766999998</v>
      </c>
      <c r="AA69" s="73">
        <v>287.18154276000001</v>
      </c>
      <c r="AB69" s="73">
        <v>432.77649531999998</v>
      </c>
      <c r="AC69" s="73">
        <v>516.05766883000001</v>
      </c>
      <c r="AD69" s="73">
        <v>524.72837305999997</v>
      </c>
      <c r="AE69" s="73">
        <v>675</v>
      </c>
      <c r="AF69" s="73">
        <v>794</v>
      </c>
      <c r="AG69" s="73">
        <v>890</v>
      </c>
      <c r="AH69" s="73">
        <v>1017</v>
      </c>
      <c r="AI69" s="73">
        <v>1047</v>
      </c>
      <c r="AJ69" s="73"/>
    </row>
    <row r="70" spans="1:42" ht="13.5">
      <c r="A70" s="32" t="s">
        <v>340</v>
      </c>
      <c r="B70" t="s">
        <v>125</v>
      </c>
      <c r="C70" s="73">
        <v>39.1</v>
      </c>
      <c r="D70" s="73">
        <v>46.506</v>
      </c>
      <c r="E70" s="73">
        <v>50</v>
      </c>
      <c r="F70" s="73">
        <v>60</v>
      </c>
      <c r="G70" s="73">
        <v>70</v>
      </c>
      <c r="H70" s="73">
        <v>60.24218698</v>
      </c>
      <c r="I70" s="73">
        <v>54.13333333333334</v>
      </c>
      <c r="J70" s="73">
        <v>57.8</v>
      </c>
      <c r="K70" s="73">
        <v>105.29990000000001</v>
      </c>
      <c r="L70" s="73">
        <v>217.40000000000003</v>
      </c>
      <c r="M70" s="73">
        <v>436.3</v>
      </c>
      <c r="N70" s="73">
        <v>336.3</v>
      </c>
      <c r="O70" s="73">
        <v>399</v>
      </c>
      <c r="P70" s="73">
        <v>512</v>
      </c>
      <c r="Q70" s="73">
        <v>420.31693548999993</v>
      </c>
      <c r="R70" s="73">
        <v>380</v>
      </c>
      <c r="S70" s="73">
        <v>426.07732233000007</v>
      </c>
      <c r="T70" s="73">
        <v>514.1202565000001</v>
      </c>
      <c r="U70" s="73">
        <v>547.60727768000004</v>
      </c>
      <c r="V70" s="73">
        <v>625.77423945999999</v>
      </c>
      <c r="W70" s="73">
        <v>734.27557469016017</v>
      </c>
      <c r="X70" s="73">
        <v>756.07234647000007</v>
      </c>
      <c r="Y70" s="73">
        <v>906.66607487999977</v>
      </c>
      <c r="Z70" s="73">
        <f>849.39504221+28.4657700500001</f>
        <v>877.8608122600001</v>
      </c>
      <c r="AA70" s="73">
        <v>990.69019366000009</v>
      </c>
      <c r="AB70" s="73">
        <v>1643.29729677</v>
      </c>
      <c r="AC70" s="73">
        <v>1827.7840825599997</v>
      </c>
      <c r="AD70" s="73">
        <v>2285.5654151700001</v>
      </c>
      <c r="AE70" s="73">
        <v>2120</v>
      </c>
      <c r="AF70" s="73">
        <v>2365</v>
      </c>
      <c r="AG70" s="73">
        <v>2557</v>
      </c>
      <c r="AH70" s="73">
        <v>2730</v>
      </c>
      <c r="AI70" s="73">
        <v>2950</v>
      </c>
      <c r="AJ70" s="73"/>
    </row>
    <row r="71" spans="1:42" ht="13.5">
      <c r="A71" s="32" t="s">
        <v>333</v>
      </c>
      <c r="B71" t="s">
        <v>70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4.7</v>
      </c>
      <c r="N71" s="73">
        <v>6.8</v>
      </c>
      <c r="O71" s="73">
        <v>13.5</v>
      </c>
      <c r="P71" s="73">
        <v>12.399999999999954</v>
      </c>
      <c r="Q71" s="73">
        <v>14.354883280000022</v>
      </c>
      <c r="R71" s="73">
        <v>13.199999999999818</v>
      </c>
      <c r="S71" s="73">
        <v>12.851123419999933</v>
      </c>
      <c r="T71" s="73">
        <v>16.700709569999933</v>
      </c>
      <c r="U71" s="73">
        <v>14.864916130000115</v>
      </c>
      <c r="V71" s="73">
        <v>12.17868363</v>
      </c>
      <c r="W71" s="73">
        <v>20.397537530000076</v>
      </c>
      <c r="X71" s="73">
        <v>28.043921440000002</v>
      </c>
      <c r="Y71" s="73">
        <v>28.10011022999981</v>
      </c>
      <c r="Z71" s="73">
        <v>37.58004825999982</v>
      </c>
      <c r="AA71" s="73">
        <v>125.71555164999997</v>
      </c>
      <c r="AB71" s="73">
        <v>45.029522579999991</v>
      </c>
      <c r="AC71" s="73">
        <v>27.461248440000041</v>
      </c>
      <c r="AD71" s="73">
        <v>42.909645900000008</v>
      </c>
      <c r="AE71" s="73">
        <v>240</v>
      </c>
      <c r="AF71" s="73">
        <v>264.60000000000002</v>
      </c>
      <c r="AG71" s="73">
        <v>279.89999999999998</v>
      </c>
      <c r="AH71" s="73">
        <v>290</v>
      </c>
      <c r="AI71" s="73">
        <v>310</v>
      </c>
      <c r="AJ71" s="73"/>
    </row>
    <row r="72" spans="1:42" ht="13.5">
      <c r="A72" s="32" t="s">
        <v>341</v>
      </c>
      <c r="B72" t="s">
        <v>71</v>
      </c>
      <c r="C72" s="73">
        <v>41.65</v>
      </c>
      <c r="D72" s="73">
        <v>84.151900000000012</v>
      </c>
      <c r="E72" s="73">
        <v>211.7804489839998</v>
      </c>
      <c r="F72" s="73">
        <v>241.96050417800018</v>
      </c>
      <c r="G72" s="73">
        <v>323.08754749819974</v>
      </c>
      <c r="H72" s="73">
        <v>319.40718424980014</v>
      </c>
      <c r="I72" s="73">
        <v>366.03656866666665</v>
      </c>
      <c r="J72" s="73">
        <v>336.06320000000017</v>
      </c>
      <c r="K72" s="73">
        <v>382.98810867463749</v>
      </c>
      <c r="L72" s="73">
        <v>434.04418650285703</v>
      </c>
      <c r="M72" s="73">
        <v>558.1001</v>
      </c>
      <c r="N72" s="73">
        <v>762.4</v>
      </c>
      <c r="O72" s="73">
        <v>851</v>
      </c>
      <c r="P72" s="73">
        <v>1378.6</v>
      </c>
      <c r="Q72" s="73">
        <v>1505.9017764499999</v>
      </c>
      <c r="R72" s="73">
        <v>1623.6</v>
      </c>
      <c r="S72" s="73">
        <v>1655.5710301700001</v>
      </c>
      <c r="T72" s="73">
        <v>1857.5664941599998</v>
      </c>
      <c r="U72" s="73">
        <v>2294.9964605999999</v>
      </c>
      <c r="V72" s="73">
        <v>2791.1901722799998</v>
      </c>
      <c r="W72" s="73">
        <v>3036.6949652600001</v>
      </c>
      <c r="X72" s="73">
        <v>3393.6866662299994</v>
      </c>
      <c r="Y72" s="73">
        <v>3543.9373675800002</v>
      </c>
      <c r="Z72" s="73">
        <v>3731.4795285300002</v>
      </c>
      <c r="AA72" s="73">
        <v>4198.2219694900004</v>
      </c>
      <c r="AB72" s="73">
        <v>5574.9633534099994</v>
      </c>
      <c r="AC72" s="73">
        <v>6341.8826773800001</v>
      </c>
      <c r="AD72" s="73">
        <v>6330.5985926899994</v>
      </c>
      <c r="AE72" s="73">
        <v>7054</v>
      </c>
      <c r="AF72" s="73">
        <v>7817</v>
      </c>
      <c r="AG72" s="73">
        <v>8329</v>
      </c>
      <c r="AH72" s="73">
        <v>9057</v>
      </c>
      <c r="AI72" s="73">
        <v>9790</v>
      </c>
      <c r="AJ72" s="73"/>
    </row>
    <row r="73" spans="1:42" ht="13.5">
      <c r="A73" s="32" t="s">
        <v>342</v>
      </c>
      <c r="B73" t="s">
        <v>72</v>
      </c>
      <c r="C73" s="35">
        <f t="shared" ref="C73:AI73" si="137">C74+C75</f>
        <v>0</v>
      </c>
      <c r="D73" s="35">
        <f t="shared" si="137"/>
        <v>0</v>
      </c>
      <c r="E73" s="35">
        <f t="shared" si="137"/>
        <v>0</v>
      </c>
      <c r="F73" s="35">
        <f t="shared" si="137"/>
        <v>0</v>
      </c>
      <c r="G73" s="35">
        <f t="shared" si="137"/>
        <v>0</v>
      </c>
      <c r="H73" s="35">
        <f t="shared" si="137"/>
        <v>0</v>
      </c>
      <c r="I73" s="35">
        <f t="shared" si="137"/>
        <v>0</v>
      </c>
      <c r="J73" s="35">
        <f t="shared" si="137"/>
        <v>0</v>
      </c>
      <c r="K73" s="35">
        <f t="shared" si="137"/>
        <v>0</v>
      </c>
      <c r="L73" s="35">
        <f t="shared" si="137"/>
        <v>16.2</v>
      </c>
      <c r="M73" s="35">
        <f t="shared" si="137"/>
        <v>99.979951410000211</v>
      </c>
      <c r="N73" s="35">
        <f t="shared" si="137"/>
        <v>526.9</v>
      </c>
      <c r="O73" s="35">
        <f t="shared" si="137"/>
        <v>646</v>
      </c>
      <c r="P73" s="35">
        <f t="shared" si="137"/>
        <v>772.31811117999939</v>
      </c>
      <c r="Q73" s="35">
        <f t="shared" si="137"/>
        <v>1142.0999999999999</v>
      </c>
      <c r="R73" s="35">
        <f t="shared" si="137"/>
        <v>1028.2</v>
      </c>
      <c r="S73" s="35">
        <f t="shared" si="137"/>
        <v>886.7706867600001</v>
      </c>
      <c r="T73" s="35">
        <f t="shared" si="137"/>
        <v>944.36338950000004</v>
      </c>
      <c r="U73" s="35">
        <f t="shared" si="137"/>
        <v>989.96275015000003</v>
      </c>
      <c r="V73" s="35">
        <f t="shared" si="137"/>
        <v>1052.1139336900001</v>
      </c>
      <c r="W73" s="35">
        <f t="shared" si="137"/>
        <v>989.03805483869894</v>
      </c>
      <c r="X73" s="35">
        <f t="shared" si="137"/>
        <v>1096.95586544</v>
      </c>
      <c r="Y73" s="35">
        <f t="shared" si="137"/>
        <v>1049.4608346700002</v>
      </c>
      <c r="Z73" s="35">
        <f t="shared" si="137"/>
        <v>1056.65434594</v>
      </c>
      <c r="AA73" s="35">
        <f t="shared" si="137"/>
        <v>1150.21743489</v>
      </c>
      <c r="AB73" s="35">
        <f t="shared" si="137"/>
        <v>1195.5762636100001</v>
      </c>
      <c r="AC73" s="35">
        <f t="shared" si="137"/>
        <v>1583.2362499900003</v>
      </c>
      <c r="AD73" s="35">
        <f t="shared" si="137"/>
        <v>1596.5862836399999</v>
      </c>
      <c r="AE73" s="35">
        <f t="shared" si="137"/>
        <v>1725</v>
      </c>
      <c r="AF73" s="35">
        <f t="shared" si="137"/>
        <v>1930</v>
      </c>
      <c r="AG73" s="35">
        <f t="shared" si="137"/>
        <v>2095</v>
      </c>
      <c r="AH73" s="35">
        <f t="shared" si="137"/>
        <v>2160</v>
      </c>
      <c r="AI73" s="35">
        <f t="shared" si="137"/>
        <v>2340</v>
      </c>
      <c r="AJ73" s="35"/>
    </row>
    <row r="74" spans="1:42" ht="13.5">
      <c r="A74" s="34" t="s">
        <v>625</v>
      </c>
      <c r="B74" t="s">
        <v>626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16.2</v>
      </c>
      <c r="M74" s="73">
        <v>99.979951410000211</v>
      </c>
      <c r="N74" s="73">
        <v>526.9</v>
      </c>
      <c r="O74" s="73">
        <v>636</v>
      </c>
      <c r="P74" s="73">
        <v>749.91811117999941</v>
      </c>
      <c r="Q74" s="73">
        <v>944</v>
      </c>
      <c r="R74" s="73">
        <v>1001.4000000000001</v>
      </c>
      <c r="S74" s="73">
        <v>863.1477841300001</v>
      </c>
      <c r="T74" s="73">
        <v>935.76368639999998</v>
      </c>
      <c r="U74" s="73">
        <v>968.51383307000003</v>
      </c>
      <c r="V74" s="73">
        <v>1026.31073231</v>
      </c>
      <c r="W74" s="73">
        <v>956.91034793869892</v>
      </c>
      <c r="X74" s="73">
        <v>1065.58765823</v>
      </c>
      <c r="Y74" s="73">
        <v>1015.8252402000001</v>
      </c>
      <c r="Z74" s="73">
        <f>1056.65434594-Z75</f>
        <v>1036.15834445</v>
      </c>
      <c r="AA74" s="73">
        <f>1150.21743489-AA75</f>
        <v>1145.81997202</v>
      </c>
      <c r="AB74" s="73">
        <v>1190.1422120300001</v>
      </c>
      <c r="AC74" s="73">
        <v>1558.4361469900002</v>
      </c>
      <c r="AD74" s="73">
        <f>1596.58628364-AD75</f>
        <v>1576.5962836399999</v>
      </c>
      <c r="AE74" s="73">
        <v>1705</v>
      </c>
      <c r="AF74" s="73">
        <v>1910</v>
      </c>
      <c r="AG74" s="73">
        <v>2075</v>
      </c>
      <c r="AH74" s="73">
        <v>2140</v>
      </c>
      <c r="AI74" s="73">
        <v>2320</v>
      </c>
      <c r="AJ74" s="73"/>
    </row>
    <row r="75" spans="1:42" ht="13.5">
      <c r="A75" s="34" t="s">
        <v>624</v>
      </c>
      <c r="B75" t="s">
        <v>627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10</v>
      </c>
      <c r="P75" s="73">
        <v>22.4</v>
      </c>
      <c r="Q75" s="73">
        <v>198.1</v>
      </c>
      <c r="R75" s="73">
        <v>26.8</v>
      </c>
      <c r="S75" s="73">
        <v>23.622902630000002</v>
      </c>
      <c r="T75" s="73">
        <v>8.5997030999999993</v>
      </c>
      <c r="U75" s="73">
        <v>21.448917080000001</v>
      </c>
      <c r="V75" s="73">
        <v>25.803201379999997</v>
      </c>
      <c r="W75" s="73">
        <v>32.1277069</v>
      </c>
      <c r="X75" s="73">
        <v>31.368207210000001</v>
      </c>
      <c r="Y75" s="73">
        <v>33.635594470000001</v>
      </c>
      <c r="Z75" s="73">
        <v>20.496001490000001</v>
      </c>
      <c r="AA75" s="73">
        <v>4.39746287</v>
      </c>
      <c r="AB75" s="73">
        <v>5.4340515800000002</v>
      </c>
      <c r="AC75" s="73">
        <v>24.800103</v>
      </c>
      <c r="AD75" s="73">
        <v>19.989999999999998</v>
      </c>
      <c r="AE75" s="73">
        <v>20</v>
      </c>
      <c r="AF75" s="73">
        <v>20</v>
      </c>
      <c r="AG75" s="73">
        <v>20</v>
      </c>
      <c r="AH75" s="73">
        <v>20</v>
      </c>
      <c r="AI75" s="73">
        <v>20</v>
      </c>
      <c r="AJ75" s="73"/>
    </row>
    <row r="76" spans="1:42" ht="13.5">
      <c r="A76" s="31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2" ht="13.5">
      <c r="A77" s="31" t="s">
        <v>293</v>
      </c>
      <c r="B77" t="s">
        <v>50</v>
      </c>
      <c r="C77" s="35">
        <f t="shared" ref="C77:Z77" si="138">C38-C62</f>
        <v>-87.5</v>
      </c>
      <c r="D77" s="35">
        <f t="shared" si="138"/>
        <v>-186.90289999999993</v>
      </c>
      <c r="E77" s="35">
        <f t="shared" si="138"/>
        <v>-270.34077998400005</v>
      </c>
      <c r="F77" s="35">
        <f t="shared" si="138"/>
        <v>-196.61636917800001</v>
      </c>
      <c r="G77" s="35">
        <f t="shared" si="138"/>
        <v>-279.24506249819967</v>
      </c>
      <c r="H77" s="35">
        <f t="shared" si="138"/>
        <v>-79.919830339800342</v>
      </c>
      <c r="I77" s="35">
        <f t="shared" si="138"/>
        <v>17.79300000000012</v>
      </c>
      <c r="J77" s="35">
        <f t="shared" si="138"/>
        <v>49.017165719999866</v>
      </c>
      <c r="K77" s="35">
        <f t="shared" si="138"/>
        <v>110.69031760536245</v>
      </c>
      <c r="L77" s="35">
        <f t="shared" si="138"/>
        <v>715.56399999999985</v>
      </c>
      <c r="M77" s="35">
        <f t="shared" si="138"/>
        <v>477.40000000000055</v>
      </c>
      <c r="N77" s="35">
        <f t="shared" si="138"/>
        <v>626.44760599999972</v>
      </c>
      <c r="O77" s="35">
        <f t="shared" si="138"/>
        <v>708.43670703000043</v>
      </c>
      <c r="P77" s="35">
        <f t="shared" si="138"/>
        <v>435.85706712000047</v>
      </c>
      <c r="Q77" s="35">
        <f t="shared" si="138"/>
        <v>-142.88578839999991</v>
      </c>
      <c r="R77" s="35">
        <f t="shared" si="138"/>
        <v>356.00050079919947</v>
      </c>
      <c r="S77" s="35">
        <f t="shared" si="138"/>
        <v>1257.3028421636</v>
      </c>
      <c r="T77" s="35">
        <f t="shared" si="138"/>
        <v>1473.4327361200003</v>
      </c>
      <c r="U77" s="35">
        <f t="shared" si="138"/>
        <v>943.26739716590691</v>
      </c>
      <c r="V77" s="35">
        <f t="shared" si="138"/>
        <v>723.70238082940068</v>
      </c>
      <c r="W77" s="35">
        <f t="shared" si="138"/>
        <v>1048.0708585511411</v>
      </c>
      <c r="X77" s="35">
        <f t="shared" si="138"/>
        <v>850.98024023000471</v>
      </c>
      <c r="Y77" s="35">
        <f t="shared" si="138"/>
        <v>1726.8361876899999</v>
      </c>
      <c r="Z77" s="35">
        <f t="shared" si="138"/>
        <v>2329.3560386500012</v>
      </c>
      <c r="AA77" s="35">
        <f>AA38-AA62</f>
        <v>2387.9408477199995</v>
      </c>
      <c r="AB77" s="35">
        <f t="shared" ref="AB77:AI77" si="139">AB38-AB62</f>
        <v>-552.63089664000108</v>
      </c>
      <c r="AC77" s="35">
        <f t="shared" si="139"/>
        <v>375.46838213999581</v>
      </c>
      <c r="AD77" s="35">
        <f t="shared" si="139"/>
        <v>3766.6608433400015</v>
      </c>
      <c r="AE77" s="35">
        <f t="shared" si="139"/>
        <v>3561.4300000000003</v>
      </c>
      <c r="AF77" s="35">
        <f t="shared" si="139"/>
        <v>3274.4000000000015</v>
      </c>
      <c r="AG77" s="35">
        <f t="shared" si="139"/>
        <v>3509.0999999999985</v>
      </c>
      <c r="AH77" s="35">
        <f t="shared" si="139"/>
        <v>3886</v>
      </c>
      <c r="AI77" s="35">
        <f t="shared" si="139"/>
        <v>4269</v>
      </c>
      <c r="AJ77" s="35"/>
      <c r="AK77" s="2"/>
    </row>
    <row r="78" spans="1:42" ht="13.5">
      <c r="A78" s="31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2"/>
      <c r="AL78" s="2"/>
      <c r="AM78" s="2"/>
      <c r="AN78" s="2"/>
    </row>
    <row r="79" spans="1:42" ht="13.5">
      <c r="A79" s="31" t="s">
        <v>343</v>
      </c>
      <c r="C79" s="35">
        <f t="shared" ref="C79:AI79" si="140">C80-C81</f>
        <v>35.9</v>
      </c>
      <c r="D79" s="35">
        <f t="shared" si="140"/>
        <v>47.997000000000007</v>
      </c>
      <c r="E79" s="35">
        <f t="shared" si="140"/>
        <v>47.506900000000002</v>
      </c>
      <c r="F79" s="35">
        <f t="shared" si="140"/>
        <v>9.742999999999995</v>
      </c>
      <c r="G79" s="35">
        <f t="shared" si="140"/>
        <v>-3.9560000000000031</v>
      </c>
      <c r="H79" s="35">
        <f t="shared" si="140"/>
        <v>39.404000000000032</v>
      </c>
      <c r="I79" s="35">
        <f t="shared" si="140"/>
        <v>66.319000000000003</v>
      </c>
      <c r="J79" s="35">
        <f t="shared" si="140"/>
        <v>63.3</v>
      </c>
      <c r="K79" s="35">
        <f t="shared" si="140"/>
        <v>158.91109132536249</v>
      </c>
      <c r="L79" s="35">
        <f t="shared" si="140"/>
        <v>352.8</v>
      </c>
      <c r="M79" s="35">
        <f t="shared" si="140"/>
        <v>221.10000000000008</v>
      </c>
      <c r="N79" s="35">
        <f t="shared" si="140"/>
        <v>160.5</v>
      </c>
      <c r="O79" s="35">
        <f t="shared" si="140"/>
        <v>576.80000000000007</v>
      </c>
      <c r="P79" s="35">
        <f t="shared" si="140"/>
        <v>826.5</v>
      </c>
      <c r="Q79" s="35">
        <f t="shared" si="140"/>
        <v>1264.0886796700001</v>
      </c>
      <c r="R79" s="35">
        <f t="shared" si="140"/>
        <v>1320.3999999999999</v>
      </c>
      <c r="S79" s="35">
        <f t="shared" si="140"/>
        <v>1491.7016944400004</v>
      </c>
      <c r="T79" s="35">
        <f t="shared" si="140"/>
        <v>1636.6995289000004</v>
      </c>
      <c r="U79" s="35">
        <f t="shared" si="140"/>
        <v>1265.8568440000004</v>
      </c>
      <c r="V79" s="35">
        <f t="shared" si="140"/>
        <v>1329.2007192423996</v>
      </c>
      <c r="W79" s="35">
        <f t="shared" si="140"/>
        <v>1421.3081719300001</v>
      </c>
      <c r="X79" s="35">
        <f t="shared" si="140"/>
        <v>1361.7867500399998</v>
      </c>
      <c r="Y79" s="35">
        <f t="shared" si="140"/>
        <v>2084.4930085199994</v>
      </c>
      <c r="Z79" s="35">
        <f t="shared" si="140"/>
        <v>2654.2080903699994</v>
      </c>
      <c r="AA79" s="35">
        <f t="shared" si="140"/>
        <v>3740.42</v>
      </c>
      <c r="AB79" s="35">
        <f t="shared" si="140"/>
        <v>4021.5271392499999</v>
      </c>
      <c r="AC79" s="35">
        <f t="shared" si="140"/>
        <v>4169.3399593600006</v>
      </c>
      <c r="AD79" s="35">
        <f t="shared" si="140"/>
        <v>5532.6674274599991</v>
      </c>
      <c r="AE79" s="35">
        <f t="shared" si="140"/>
        <v>5850</v>
      </c>
      <c r="AF79" s="35">
        <f t="shared" si="140"/>
        <v>5300</v>
      </c>
      <c r="AG79" s="35">
        <f t="shared" si="140"/>
        <v>5500</v>
      </c>
      <c r="AH79" s="35">
        <f t="shared" si="140"/>
        <v>5950</v>
      </c>
      <c r="AI79" s="35">
        <f t="shared" si="140"/>
        <v>6450</v>
      </c>
      <c r="AJ79" s="35"/>
      <c r="AK79" s="2"/>
    </row>
    <row r="80" spans="1:42" ht="13.5">
      <c r="A80" s="32" t="s">
        <v>344</v>
      </c>
      <c r="B80" t="s">
        <v>54</v>
      </c>
      <c r="C80" s="73">
        <v>38.799999999999997</v>
      </c>
      <c r="D80" s="73">
        <v>68.900000000000006</v>
      </c>
      <c r="E80" s="73">
        <v>73.399900000000002</v>
      </c>
      <c r="F80" s="73">
        <v>83.152000000000001</v>
      </c>
      <c r="G80" s="73">
        <v>48.7</v>
      </c>
      <c r="H80" s="73">
        <v>58.504000000000033</v>
      </c>
      <c r="I80" s="73">
        <v>71.900000000000006</v>
      </c>
      <c r="J80" s="73">
        <v>78.599999999999994</v>
      </c>
      <c r="K80" s="73">
        <v>189.2</v>
      </c>
      <c r="L80" s="73">
        <v>425.5</v>
      </c>
      <c r="M80" s="73">
        <v>660.2</v>
      </c>
      <c r="N80" s="73">
        <v>879</v>
      </c>
      <c r="O80" s="73">
        <v>1465.2</v>
      </c>
      <c r="P80" s="73">
        <v>1524.3</v>
      </c>
      <c r="Q80" s="73">
        <v>1475.5886796700001</v>
      </c>
      <c r="R80" s="73">
        <v>1540.3</v>
      </c>
      <c r="S80" s="73">
        <v>1869.0555376500004</v>
      </c>
      <c r="T80" s="73">
        <v>1916.1756153200004</v>
      </c>
      <c r="U80" s="73">
        <v>1391.5280790600004</v>
      </c>
      <c r="V80" s="73">
        <v>1443.9391523623997</v>
      </c>
      <c r="W80" s="73">
        <v>1776.3811532100001</v>
      </c>
      <c r="X80" s="73">
        <v>1728.9751528699999</v>
      </c>
      <c r="Y80" s="73">
        <v>2313.9261127399996</v>
      </c>
      <c r="Z80" s="73">
        <v>2859.9371574199995</v>
      </c>
      <c r="AA80" s="73">
        <v>3946.54</v>
      </c>
      <c r="AB80" s="73">
        <v>4229.42366322</v>
      </c>
      <c r="AC80" s="73">
        <v>4591.0072898300004</v>
      </c>
      <c r="AD80" s="73">
        <v>5968.2438855599994</v>
      </c>
      <c r="AE80" s="73">
        <v>6200</v>
      </c>
      <c r="AF80" s="73">
        <v>5600</v>
      </c>
      <c r="AG80" s="73">
        <v>5800</v>
      </c>
      <c r="AH80" s="73">
        <v>6200</v>
      </c>
      <c r="AI80" s="73">
        <v>6700</v>
      </c>
      <c r="AJ80" s="73"/>
      <c r="AK80" s="2"/>
    </row>
    <row r="81" spans="1:41" ht="13.5">
      <c r="A81" s="32" t="s">
        <v>345</v>
      </c>
      <c r="B81" t="s">
        <v>55</v>
      </c>
      <c r="C81" s="73">
        <v>2.9</v>
      </c>
      <c r="D81" s="73">
        <v>20.902999999999999</v>
      </c>
      <c r="E81" s="73">
        <v>25.893000000000001</v>
      </c>
      <c r="F81" s="73">
        <v>73.409000000000006</v>
      </c>
      <c r="G81" s="73">
        <v>52.656000000000006</v>
      </c>
      <c r="H81" s="73">
        <v>19.100000000000001</v>
      </c>
      <c r="I81" s="73">
        <v>5.5810000000000004</v>
      </c>
      <c r="J81" s="73">
        <v>15.3</v>
      </c>
      <c r="K81" s="73">
        <v>30.288908674637497</v>
      </c>
      <c r="L81" s="73">
        <v>72.7</v>
      </c>
      <c r="M81" s="73">
        <v>439.09999999999997</v>
      </c>
      <c r="N81" s="73">
        <v>718.5</v>
      </c>
      <c r="O81" s="73">
        <v>888.4</v>
      </c>
      <c r="P81" s="73">
        <v>697.8</v>
      </c>
      <c r="Q81" s="73">
        <v>211.5</v>
      </c>
      <c r="R81" s="73">
        <v>219.9</v>
      </c>
      <c r="S81" s="73">
        <v>377.35384320999998</v>
      </c>
      <c r="T81" s="73">
        <v>279.47608642</v>
      </c>
      <c r="U81" s="73">
        <v>125.67123506</v>
      </c>
      <c r="V81" s="73">
        <v>114.73843312</v>
      </c>
      <c r="W81" s="73">
        <v>355.07298128000002</v>
      </c>
      <c r="X81" s="73">
        <v>367.18840282999997</v>
      </c>
      <c r="Y81" s="73">
        <v>229.43310421999999</v>
      </c>
      <c r="Z81" s="73">
        <v>205.72906705</v>
      </c>
      <c r="AA81" s="73">
        <v>206.11999999999998</v>
      </c>
      <c r="AB81" s="73">
        <v>207.89652397</v>
      </c>
      <c r="AC81" s="73">
        <v>421.66733047000002</v>
      </c>
      <c r="AD81" s="73">
        <v>435.57645810000002</v>
      </c>
      <c r="AE81" s="73">
        <v>350</v>
      </c>
      <c r="AF81" s="73">
        <v>300</v>
      </c>
      <c r="AG81" s="73">
        <v>300</v>
      </c>
      <c r="AH81" s="73">
        <v>250</v>
      </c>
      <c r="AI81" s="73">
        <v>250</v>
      </c>
      <c r="AJ81" s="73"/>
      <c r="AK81" s="2"/>
    </row>
    <row r="82" spans="1:41" ht="13.5">
      <c r="A82" s="31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41" ht="13.5">
      <c r="A83" s="31" t="s">
        <v>294</v>
      </c>
      <c r="B83" t="s">
        <v>51</v>
      </c>
      <c r="C83" s="35">
        <f t="shared" ref="C83:AI83" si="141">C77-C79</f>
        <v>-123.4</v>
      </c>
      <c r="D83" s="35">
        <f t="shared" si="141"/>
        <v>-234.89989999999995</v>
      </c>
      <c r="E83" s="35">
        <f t="shared" si="141"/>
        <v>-317.84767998400002</v>
      </c>
      <c r="F83" s="35">
        <f t="shared" si="141"/>
        <v>-206.35936917800001</v>
      </c>
      <c r="G83" s="35">
        <f t="shared" si="141"/>
        <v>-275.28906249819966</v>
      </c>
      <c r="H83" s="35">
        <f t="shared" si="141"/>
        <v>-119.32383033980037</v>
      </c>
      <c r="I83" s="35">
        <f t="shared" si="141"/>
        <v>-48.525999999999883</v>
      </c>
      <c r="J83" s="35">
        <f t="shared" si="141"/>
        <v>-14.282834280000131</v>
      </c>
      <c r="K83" s="35">
        <f t="shared" si="141"/>
        <v>-48.220773720000039</v>
      </c>
      <c r="L83" s="35">
        <f t="shared" si="141"/>
        <v>362.76399999999984</v>
      </c>
      <c r="M83" s="35">
        <f t="shared" si="141"/>
        <v>256.30000000000047</v>
      </c>
      <c r="N83" s="35">
        <f t="shared" si="141"/>
        <v>465.94760599999972</v>
      </c>
      <c r="O83" s="35">
        <f t="shared" si="141"/>
        <v>131.63670703000037</v>
      </c>
      <c r="P83" s="35">
        <f t="shared" si="141"/>
        <v>-390.64293287999953</v>
      </c>
      <c r="Q83" s="35">
        <f t="shared" si="141"/>
        <v>-1406.9744680700001</v>
      </c>
      <c r="R83" s="35">
        <f t="shared" si="141"/>
        <v>-964.39949920080039</v>
      </c>
      <c r="S83" s="35">
        <f t="shared" si="141"/>
        <v>-234.39885227640048</v>
      </c>
      <c r="T83" s="35">
        <f t="shared" si="141"/>
        <v>-163.26679278000006</v>
      </c>
      <c r="U83" s="35">
        <f t="shared" si="141"/>
        <v>-322.58944683409345</v>
      </c>
      <c r="V83" s="35">
        <f t="shared" si="141"/>
        <v>-605.49833841299892</v>
      </c>
      <c r="W83" s="35">
        <f t="shared" si="141"/>
        <v>-373.23731337885897</v>
      </c>
      <c r="X83" s="35">
        <f t="shared" si="141"/>
        <v>-510.80650980999508</v>
      </c>
      <c r="Y83" s="35">
        <f t="shared" si="141"/>
        <v>-357.65682082999956</v>
      </c>
      <c r="Z83" s="35">
        <f t="shared" si="141"/>
        <v>-324.85205171999814</v>
      </c>
      <c r="AA83" s="35">
        <f t="shared" si="141"/>
        <v>-1352.4791522800006</v>
      </c>
      <c r="AB83" s="35">
        <f t="shared" si="141"/>
        <v>-4574.158035890001</v>
      </c>
      <c r="AC83" s="35">
        <f t="shared" si="141"/>
        <v>-3793.8715772200048</v>
      </c>
      <c r="AD83" s="35">
        <f t="shared" si="141"/>
        <v>-1766.0065841199976</v>
      </c>
      <c r="AE83" s="35">
        <f t="shared" si="141"/>
        <v>-2288.5699999999997</v>
      </c>
      <c r="AF83" s="35">
        <f t="shared" si="141"/>
        <v>-2025.5999999999985</v>
      </c>
      <c r="AG83" s="35">
        <f t="shared" si="141"/>
        <v>-1990.9000000000015</v>
      </c>
      <c r="AH83" s="35">
        <f t="shared" si="141"/>
        <v>-2064</v>
      </c>
      <c r="AI83" s="35">
        <f t="shared" si="141"/>
        <v>-2181</v>
      </c>
      <c r="AJ83" s="35"/>
      <c r="AK83" s="2"/>
    </row>
    <row r="84" spans="1:41" ht="13.5">
      <c r="A84" s="31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41" ht="13.5">
      <c r="A85" s="32" t="s">
        <v>346</v>
      </c>
      <c r="B85" t="s">
        <v>77</v>
      </c>
      <c r="C85" s="35">
        <f t="shared" ref="C85:Z85" si="142">C86+C89</f>
        <v>27.3</v>
      </c>
      <c r="D85" s="35">
        <f t="shared" si="142"/>
        <v>4.2001000000000008</v>
      </c>
      <c r="E85" s="35">
        <f t="shared" si="142"/>
        <v>18.500100000000003</v>
      </c>
      <c r="F85" s="35">
        <f t="shared" si="142"/>
        <v>33.599999999999994</v>
      </c>
      <c r="G85" s="35">
        <f t="shared" si="142"/>
        <v>71.7</v>
      </c>
      <c r="H85" s="35">
        <f t="shared" si="142"/>
        <v>45.660999999999959</v>
      </c>
      <c r="I85" s="35">
        <f t="shared" si="142"/>
        <v>44.298999999999999</v>
      </c>
      <c r="J85" s="35">
        <f t="shared" si="142"/>
        <v>72.754999999999995</v>
      </c>
      <c r="K85" s="35">
        <f t="shared" si="142"/>
        <v>53.467000000000006</v>
      </c>
      <c r="L85" s="35">
        <f t="shared" si="142"/>
        <v>58.8</v>
      </c>
      <c r="M85" s="35">
        <f t="shared" si="142"/>
        <v>24.799999999999997</v>
      </c>
      <c r="N85" s="35">
        <f t="shared" si="142"/>
        <v>167.4</v>
      </c>
      <c r="O85" s="35">
        <f t="shared" si="142"/>
        <v>59</v>
      </c>
      <c r="P85" s="35">
        <f t="shared" si="142"/>
        <v>160.6</v>
      </c>
      <c r="Q85" s="35">
        <f t="shared" si="142"/>
        <v>-157.16625736</v>
      </c>
      <c r="R85" s="35">
        <f t="shared" si="142"/>
        <v>198.89999999999998</v>
      </c>
      <c r="S85" s="35">
        <f t="shared" si="142"/>
        <v>266.02774577000002</v>
      </c>
      <c r="T85" s="35">
        <f t="shared" si="142"/>
        <v>293.21829147000005</v>
      </c>
      <c r="U85" s="35">
        <f t="shared" si="142"/>
        <v>233.74934403</v>
      </c>
      <c r="V85" s="35">
        <f t="shared" si="142"/>
        <v>216.05245920999997</v>
      </c>
      <c r="W85" s="35">
        <f t="shared" si="142"/>
        <v>447.10312476000001</v>
      </c>
      <c r="X85" s="35">
        <f t="shared" si="142"/>
        <v>477.85759709499996</v>
      </c>
      <c r="Y85" s="35">
        <f t="shared" si="142"/>
        <v>884.78173084999992</v>
      </c>
      <c r="Z85" s="35">
        <f t="shared" si="142"/>
        <v>631.58248377999996</v>
      </c>
      <c r="AA85" s="35">
        <f t="shared" ref="AA85:AG85" si="143">AA86+AA89</f>
        <v>111.36000000000001</v>
      </c>
      <c r="AB85" s="35">
        <f t="shared" si="143"/>
        <v>36.641864550704014</v>
      </c>
      <c r="AC85" s="35">
        <f t="shared" si="143"/>
        <v>38.249072670000004</v>
      </c>
      <c r="AD85" s="35">
        <f t="shared" si="143"/>
        <v>341.13155728999999</v>
      </c>
      <c r="AE85" s="35">
        <f t="shared" si="143"/>
        <v>-120</v>
      </c>
      <c r="AF85" s="35">
        <f t="shared" si="143"/>
        <v>120</v>
      </c>
      <c r="AG85" s="35">
        <f t="shared" si="143"/>
        <v>120</v>
      </c>
      <c r="AH85" s="35">
        <f t="shared" ref="AH85:AI85" si="144">AH86+AH89</f>
        <v>120</v>
      </c>
      <c r="AI85" s="35">
        <f t="shared" si="144"/>
        <v>120</v>
      </c>
      <c r="AJ85" s="35"/>
      <c r="AK85" s="2"/>
    </row>
    <row r="86" spans="1:41" ht="13.5">
      <c r="A86" s="34" t="s">
        <v>339</v>
      </c>
      <c r="B86" s="10"/>
      <c r="C86" s="35">
        <f t="shared" ref="C86:Z86" si="145">C87+C88</f>
        <v>27.3</v>
      </c>
      <c r="D86" s="35">
        <f t="shared" si="145"/>
        <v>4.2001000000000008</v>
      </c>
      <c r="E86" s="35">
        <f t="shared" si="145"/>
        <v>18.500100000000003</v>
      </c>
      <c r="F86" s="35">
        <f t="shared" si="145"/>
        <v>33.599999999999994</v>
      </c>
      <c r="G86" s="35">
        <f t="shared" si="145"/>
        <v>71.7</v>
      </c>
      <c r="H86" s="35">
        <f t="shared" si="145"/>
        <v>45.660999999999959</v>
      </c>
      <c r="I86" s="35">
        <f t="shared" si="145"/>
        <v>44.298999999999999</v>
      </c>
      <c r="J86" s="35">
        <f t="shared" si="145"/>
        <v>72.754999999999995</v>
      </c>
      <c r="K86" s="35">
        <f t="shared" si="145"/>
        <v>53.467000000000006</v>
      </c>
      <c r="L86" s="35">
        <f t="shared" si="145"/>
        <v>58.8</v>
      </c>
      <c r="M86" s="35">
        <f t="shared" si="145"/>
        <v>24.799999999999997</v>
      </c>
      <c r="N86" s="35">
        <f t="shared" si="145"/>
        <v>167.4</v>
      </c>
      <c r="O86" s="35">
        <f t="shared" si="145"/>
        <v>59</v>
      </c>
      <c r="P86" s="35">
        <f t="shared" si="145"/>
        <v>103.49999999999999</v>
      </c>
      <c r="Q86" s="35">
        <f t="shared" si="145"/>
        <v>-116.85715736</v>
      </c>
      <c r="R86" s="35">
        <f t="shared" si="145"/>
        <v>198.89999999999998</v>
      </c>
      <c r="S86" s="35">
        <f t="shared" si="145"/>
        <v>266.02774577000002</v>
      </c>
      <c r="T86" s="35">
        <f t="shared" si="145"/>
        <v>293.21829147000005</v>
      </c>
      <c r="U86" s="35">
        <f t="shared" si="145"/>
        <v>233.74934403</v>
      </c>
      <c r="V86" s="35">
        <f t="shared" si="145"/>
        <v>216.05245920999997</v>
      </c>
      <c r="W86" s="35">
        <f t="shared" si="145"/>
        <v>447.10312476000001</v>
      </c>
      <c r="X86" s="35">
        <f t="shared" si="145"/>
        <v>477.85759709499996</v>
      </c>
      <c r="Y86" s="35">
        <f t="shared" si="145"/>
        <v>884.78173084999992</v>
      </c>
      <c r="Z86" s="35">
        <f t="shared" si="145"/>
        <v>631.58248377999996</v>
      </c>
      <c r="AA86" s="35">
        <f t="shared" ref="AA86:AG86" si="146">AA87+AA88</f>
        <v>111.36000000000001</v>
      </c>
      <c r="AB86" s="35">
        <f t="shared" si="146"/>
        <v>36.641864550704014</v>
      </c>
      <c r="AC86" s="35">
        <f t="shared" si="146"/>
        <v>38.249072670000004</v>
      </c>
      <c r="AD86" s="35">
        <f t="shared" si="146"/>
        <v>341.13155728999999</v>
      </c>
      <c r="AE86" s="35">
        <f t="shared" si="146"/>
        <v>-120</v>
      </c>
      <c r="AF86" s="35">
        <f t="shared" si="146"/>
        <v>120</v>
      </c>
      <c r="AG86" s="35">
        <f t="shared" si="146"/>
        <v>120</v>
      </c>
      <c r="AH86" s="35">
        <f t="shared" ref="AH86:AI86" si="147">AH87+AH88</f>
        <v>120</v>
      </c>
      <c r="AI86" s="35">
        <f t="shared" si="147"/>
        <v>120</v>
      </c>
      <c r="AJ86" s="35"/>
    </row>
    <row r="87" spans="1:41" ht="13.5">
      <c r="A87" s="36" t="s">
        <v>344</v>
      </c>
      <c r="B87" t="s">
        <v>73</v>
      </c>
      <c r="C87" s="73">
        <v>27.3</v>
      </c>
      <c r="D87" s="73">
        <v>4.8611000000000004</v>
      </c>
      <c r="E87" s="73">
        <v>34.055100000000003</v>
      </c>
      <c r="F87" s="73">
        <v>36.744999999999997</v>
      </c>
      <c r="G87" s="73">
        <v>74.073000000000008</v>
      </c>
      <c r="H87" s="73">
        <v>46.872999999999962</v>
      </c>
      <c r="I87" s="73">
        <v>53.201000000000001</v>
      </c>
      <c r="J87" s="73">
        <v>86.998999999999995</v>
      </c>
      <c r="K87" s="73">
        <v>62.900000000000006</v>
      </c>
      <c r="L87" s="73">
        <v>81.099999999999994</v>
      </c>
      <c r="M87" s="73">
        <v>33.799999999999997</v>
      </c>
      <c r="N87" s="73">
        <v>184</v>
      </c>
      <c r="O87" s="73">
        <v>230.2</v>
      </c>
      <c r="P87" s="73">
        <v>129.69999999999999</v>
      </c>
      <c r="Q87" s="73">
        <v>87.642842639999998</v>
      </c>
      <c r="R87" s="73">
        <v>265.09999999999997</v>
      </c>
      <c r="S87" s="73">
        <v>327.54929100000004</v>
      </c>
      <c r="T87" s="73">
        <v>332.74628331000002</v>
      </c>
      <c r="U87" s="73">
        <v>269.15309865</v>
      </c>
      <c r="V87" s="73">
        <v>274.26164377999999</v>
      </c>
      <c r="W87" s="73">
        <v>506.16782656999999</v>
      </c>
      <c r="X87" s="73">
        <v>559.06812091999996</v>
      </c>
      <c r="Y87" s="73">
        <v>994.49247959999991</v>
      </c>
      <c r="Z87" s="73">
        <v>735.55401080999991</v>
      </c>
      <c r="AA87" s="73">
        <v>236.94</v>
      </c>
      <c r="AB87" s="73">
        <v>204.03969711000002</v>
      </c>
      <c r="AC87" s="73">
        <v>180.44627057</v>
      </c>
      <c r="AD87" s="73">
        <v>443.54782467000001</v>
      </c>
      <c r="AE87" s="73">
        <v>320</v>
      </c>
      <c r="AF87" s="73">
        <v>250</v>
      </c>
      <c r="AG87" s="73">
        <v>250</v>
      </c>
      <c r="AH87" s="73">
        <v>250</v>
      </c>
      <c r="AI87" s="73">
        <v>250</v>
      </c>
      <c r="AJ87" s="73"/>
      <c r="AK87" s="2"/>
    </row>
    <row r="88" spans="1:41" ht="13.5">
      <c r="A88" s="36" t="s">
        <v>345</v>
      </c>
      <c r="B88" s="10" t="s">
        <v>74</v>
      </c>
      <c r="C88" s="73">
        <v>0</v>
      </c>
      <c r="D88" s="73">
        <v>-0.66100000000000003</v>
      </c>
      <c r="E88" s="73">
        <v>-15.555</v>
      </c>
      <c r="F88" s="73">
        <v>-3.145</v>
      </c>
      <c r="G88" s="73">
        <v>-2.3730000000000002</v>
      </c>
      <c r="H88" s="73">
        <v>-1.212</v>
      </c>
      <c r="I88" s="73">
        <v>-8.9019999999999992</v>
      </c>
      <c r="J88" s="73">
        <v>-14.243999999999998</v>
      </c>
      <c r="K88" s="73">
        <v>-9.4329999999999998</v>
      </c>
      <c r="L88" s="73">
        <v>-22.3</v>
      </c>
      <c r="M88" s="73">
        <v>-9</v>
      </c>
      <c r="N88" s="73">
        <v>-16.600000000000001</v>
      </c>
      <c r="O88" s="73">
        <v>-171.2</v>
      </c>
      <c r="P88" s="73">
        <v>-26.2</v>
      </c>
      <c r="Q88" s="73">
        <v>-204.5</v>
      </c>
      <c r="R88" s="73">
        <v>-66.2</v>
      </c>
      <c r="S88" s="73">
        <v>-61.521545229999987</v>
      </c>
      <c r="T88" s="73">
        <v>-39.527991839999999</v>
      </c>
      <c r="U88" s="73">
        <v>-35.403754620000001</v>
      </c>
      <c r="V88" s="73">
        <v>-58.209184570000012</v>
      </c>
      <c r="W88" s="73">
        <v>-59.064701810000003</v>
      </c>
      <c r="X88" s="73">
        <v>-81.210523824999981</v>
      </c>
      <c r="Y88" s="73">
        <v>-109.71074874999999</v>
      </c>
      <c r="Z88" s="73">
        <v>-103.97152702999999</v>
      </c>
      <c r="AA88" s="73">
        <v>-125.57999999999998</v>
      </c>
      <c r="AB88" s="73">
        <v>-167.39783255929601</v>
      </c>
      <c r="AC88" s="73">
        <v>-142.19719789999999</v>
      </c>
      <c r="AD88" s="73">
        <v>-102.41626738000001</v>
      </c>
      <c r="AE88" s="73">
        <v>-440</v>
      </c>
      <c r="AF88" s="73">
        <v>-130</v>
      </c>
      <c r="AG88" s="73">
        <v>-130</v>
      </c>
      <c r="AH88" s="73">
        <v>-130</v>
      </c>
      <c r="AI88" s="73">
        <v>-130</v>
      </c>
      <c r="AJ88" s="73"/>
      <c r="AK88" s="2"/>
    </row>
    <row r="89" spans="1:41" ht="13.5">
      <c r="A89" s="34" t="s">
        <v>338</v>
      </c>
      <c r="C89" s="35">
        <f t="shared" ref="C89:Y89" si="148">C90+C91</f>
        <v>0</v>
      </c>
      <c r="D89" s="35">
        <f t="shared" si="148"/>
        <v>0</v>
      </c>
      <c r="E89" s="35">
        <f t="shared" si="148"/>
        <v>0</v>
      </c>
      <c r="F89" s="35">
        <f t="shared" si="148"/>
        <v>0</v>
      </c>
      <c r="G89" s="35">
        <f t="shared" si="148"/>
        <v>0</v>
      </c>
      <c r="H89" s="35">
        <f t="shared" si="148"/>
        <v>0</v>
      </c>
      <c r="I89" s="35">
        <f t="shared" si="148"/>
        <v>0</v>
      </c>
      <c r="J89" s="35">
        <f t="shared" si="148"/>
        <v>0</v>
      </c>
      <c r="K89" s="35">
        <f t="shared" si="148"/>
        <v>0</v>
      </c>
      <c r="L89" s="35">
        <f t="shared" si="148"/>
        <v>0</v>
      </c>
      <c r="M89" s="35">
        <f t="shared" si="148"/>
        <v>0</v>
      </c>
      <c r="N89" s="35">
        <f t="shared" si="148"/>
        <v>0</v>
      </c>
      <c r="O89" s="35">
        <f t="shared" si="148"/>
        <v>0</v>
      </c>
      <c r="P89" s="35">
        <f t="shared" si="148"/>
        <v>57.1</v>
      </c>
      <c r="Q89" s="35">
        <f t="shared" si="148"/>
        <v>-40.309100000000001</v>
      </c>
      <c r="R89" s="35">
        <f t="shared" si="148"/>
        <v>0</v>
      </c>
      <c r="S89" s="35">
        <f t="shared" si="148"/>
        <v>0</v>
      </c>
      <c r="T89" s="35">
        <f t="shared" si="148"/>
        <v>0</v>
      </c>
      <c r="U89" s="35">
        <f t="shared" si="148"/>
        <v>0</v>
      </c>
      <c r="V89" s="35">
        <f t="shared" si="148"/>
        <v>0</v>
      </c>
      <c r="W89" s="35">
        <f t="shared" si="148"/>
        <v>0</v>
      </c>
      <c r="X89" s="35">
        <f t="shared" si="148"/>
        <v>0</v>
      </c>
      <c r="Y89" s="35">
        <f t="shared" si="148"/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/>
    </row>
    <row r="90" spans="1:41" ht="13.5">
      <c r="A90" s="36" t="s">
        <v>344</v>
      </c>
      <c r="B90" t="s">
        <v>75</v>
      </c>
      <c r="C90" s="73">
        <v>0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57.1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  <c r="Y90" s="73">
        <v>0</v>
      </c>
      <c r="Z90" s="73">
        <v>0</v>
      </c>
      <c r="AA90" s="73">
        <v>0</v>
      </c>
      <c r="AB90" s="73">
        <v>0</v>
      </c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3">
        <v>0</v>
      </c>
      <c r="AI90" s="73">
        <v>0</v>
      </c>
      <c r="AJ90" s="73"/>
    </row>
    <row r="91" spans="1:41" ht="13.5">
      <c r="A91" s="36" t="s">
        <v>345</v>
      </c>
      <c r="B91" t="s">
        <v>76</v>
      </c>
      <c r="C91" s="73">
        <v>0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-40.309100000000001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3">
        <v>0</v>
      </c>
      <c r="Z91" s="73">
        <v>0</v>
      </c>
      <c r="AA91" s="73">
        <v>0</v>
      </c>
      <c r="AB91" s="73">
        <v>0</v>
      </c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3">
        <v>0</v>
      </c>
      <c r="AI91" s="73">
        <v>0</v>
      </c>
      <c r="AJ91" s="73"/>
    </row>
    <row r="92" spans="1:41" ht="13.5">
      <c r="A92" s="32" t="s">
        <v>347</v>
      </c>
      <c r="C92" s="35">
        <f t="shared" ref="C92:AG92" si="149">C93+C97</f>
        <v>153.5</v>
      </c>
      <c r="D92" s="35">
        <f t="shared" si="149"/>
        <v>247.60000000000002</v>
      </c>
      <c r="E92" s="35">
        <f t="shared" si="149"/>
        <v>329.14777998399995</v>
      </c>
      <c r="F92" s="35">
        <f t="shared" si="149"/>
        <v>253.55936917800003</v>
      </c>
      <c r="G92" s="35">
        <f t="shared" si="149"/>
        <v>333.38906249819985</v>
      </c>
      <c r="H92" s="35">
        <f t="shared" si="149"/>
        <v>169.18483033980027</v>
      </c>
      <c r="I92" s="35">
        <f t="shared" si="149"/>
        <v>96.425000000000011</v>
      </c>
      <c r="J92" s="35">
        <f t="shared" si="149"/>
        <v>90.137834280000334</v>
      </c>
      <c r="K92" s="35">
        <f t="shared" si="149"/>
        <v>121.88777371999986</v>
      </c>
      <c r="L92" s="35">
        <f t="shared" si="149"/>
        <v>-217.8639</v>
      </c>
      <c r="M92" s="35">
        <f t="shared" si="149"/>
        <v>-164.2</v>
      </c>
      <c r="N92" s="35">
        <f t="shared" si="149"/>
        <v>-125.27020000000002</v>
      </c>
      <c r="O92" s="35">
        <f t="shared" si="149"/>
        <v>14.5</v>
      </c>
      <c r="P92" s="35">
        <f t="shared" si="149"/>
        <v>981.5</v>
      </c>
      <c r="Q92" s="35">
        <f t="shared" si="149"/>
        <v>876.51663528000017</v>
      </c>
      <c r="R92" s="35">
        <f t="shared" si="149"/>
        <v>1282.3</v>
      </c>
      <c r="S92" s="35">
        <f t="shared" si="149"/>
        <v>596.16192294000007</v>
      </c>
      <c r="T92" s="35">
        <f t="shared" si="149"/>
        <v>608.61544470000013</v>
      </c>
      <c r="U92" s="35">
        <f t="shared" si="149"/>
        <v>230.61884599000004</v>
      </c>
      <c r="V92" s="35">
        <f t="shared" si="149"/>
        <v>1026.8228016600001</v>
      </c>
      <c r="W92" s="35">
        <f t="shared" si="149"/>
        <v>965.17460519999997</v>
      </c>
      <c r="X92" s="35">
        <f t="shared" si="149"/>
        <v>1079.0117852149999</v>
      </c>
      <c r="Y92" s="35">
        <f t="shared" si="149"/>
        <v>1151.9206736000001</v>
      </c>
      <c r="Z92" s="35">
        <f t="shared" si="149"/>
        <v>1114.3574282999998</v>
      </c>
      <c r="AA92" s="35">
        <f t="shared" si="149"/>
        <v>1367.28</v>
      </c>
      <c r="AB92" s="35">
        <f t="shared" si="149"/>
        <v>6332.4396223707045</v>
      </c>
      <c r="AC92" s="35">
        <f t="shared" si="149"/>
        <v>2521.0547830100008</v>
      </c>
      <c r="AD92" s="35">
        <f t="shared" si="149"/>
        <v>2706.6815038999998</v>
      </c>
      <c r="AE92" s="35">
        <f t="shared" si="149"/>
        <v>2419.3000000000002</v>
      </c>
      <c r="AF92" s="35">
        <f t="shared" si="149"/>
        <v>2424.4</v>
      </c>
      <c r="AG92" s="35">
        <f t="shared" si="149"/>
        <v>2469.4</v>
      </c>
      <c r="AH92" s="35">
        <f t="shared" ref="AH92:AI92" si="150">AH93+AH97</f>
        <v>2469.6</v>
      </c>
      <c r="AI92" s="35">
        <f t="shared" si="150"/>
        <v>2404</v>
      </c>
      <c r="AJ92" s="35"/>
      <c r="AK92" s="2"/>
    </row>
    <row r="93" spans="1:41" ht="13.5">
      <c r="A93" s="34" t="s">
        <v>339</v>
      </c>
      <c r="C93" s="35">
        <f t="shared" ref="C93:AG93" si="151">C94+C95+C96</f>
        <v>45.3</v>
      </c>
      <c r="D93" s="35">
        <f t="shared" si="151"/>
        <v>157.80000000000001</v>
      </c>
      <c r="E93" s="35">
        <f t="shared" si="151"/>
        <v>240.84777998399997</v>
      </c>
      <c r="F93" s="35">
        <f t="shared" si="151"/>
        <v>184.65936917800002</v>
      </c>
      <c r="G93" s="35">
        <f t="shared" si="151"/>
        <v>264.68906249819986</v>
      </c>
      <c r="H93" s="35">
        <f t="shared" si="151"/>
        <v>173.96322333980027</v>
      </c>
      <c r="I93" s="35">
        <f t="shared" si="151"/>
        <v>-18.873999999999999</v>
      </c>
      <c r="J93" s="35">
        <f t="shared" si="151"/>
        <v>-45.062165719999662</v>
      </c>
      <c r="K93" s="35">
        <f t="shared" si="151"/>
        <v>24.691473719999873</v>
      </c>
      <c r="L93" s="35">
        <f t="shared" si="151"/>
        <v>-246.26390000000001</v>
      </c>
      <c r="M93" s="35">
        <f t="shared" si="151"/>
        <v>-129.69999999999999</v>
      </c>
      <c r="N93" s="35">
        <f t="shared" si="151"/>
        <v>-63.5702</v>
      </c>
      <c r="O93" s="35">
        <f t="shared" si="151"/>
        <v>-20</v>
      </c>
      <c r="P93" s="35">
        <f t="shared" si="151"/>
        <v>-33.1</v>
      </c>
      <c r="Q93" s="35">
        <f t="shared" si="151"/>
        <v>222.7</v>
      </c>
      <c r="R93" s="35">
        <f t="shared" si="151"/>
        <v>129.70000000000002</v>
      </c>
      <c r="S93" s="35">
        <f t="shared" si="151"/>
        <v>48.151177620000013</v>
      </c>
      <c r="T93" s="35">
        <f t="shared" si="151"/>
        <v>13.941853389999999</v>
      </c>
      <c r="U93" s="35">
        <f t="shared" si="151"/>
        <v>99.056161790000004</v>
      </c>
      <c r="V93" s="35">
        <f t="shared" si="151"/>
        <v>533.40681563999999</v>
      </c>
      <c r="W93" s="35">
        <f t="shared" si="151"/>
        <v>288.86770745000001</v>
      </c>
      <c r="X93" s="35">
        <f t="shared" si="151"/>
        <v>330.89580933499997</v>
      </c>
      <c r="Y93" s="35">
        <f t="shared" si="151"/>
        <v>353.86201699999998</v>
      </c>
      <c r="Z93" s="35">
        <f t="shared" si="151"/>
        <v>375.26794116999997</v>
      </c>
      <c r="AA93" s="35">
        <f t="shared" si="151"/>
        <v>897.55</v>
      </c>
      <c r="AB93" s="35">
        <f t="shared" si="151"/>
        <v>1970.010210780704</v>
      </c>
      <c r="AC93" s="35">
        <f t="shared" si="151"/>
        <v>-376.73188506000002</v>
      </c>
      <c r="AD93" s="35">
        <f t="shared" si="151"/>
        <v>1297.2681443900001</v>
      </c>
      <c r="AE93" s="35">
        <f t="shared" si="151"/>
        <v>1345</v>
      </c>
      <c r="AF93" s="35">
        <f t="shared" si="151"/>
        <v>1455</v>
      </c>
      <c r="AG93" s="35">
        <f t="shared" si="151"/>
        <v>1555</v>
      </c>
      <c r="AH93" s="35">
        <f t="shared" ref="AH93:AI93" si="152">AH94+AH95+AH96</f>
        <v>1655</v>
      </c>
      <c r="AI93" s="35">
        <f t="shared" si="152"/>
        <v>1680</v>
      </c>
      <c r="AJ93" s="35"/>
      <c r="AK93" s="2"/>
    </row>
    <row r="94" spans="1:41" ht="13.5">
      <c r="A94" s="36" t="s">
        <v>348</v>
      </c>
      <c r="B94" s="10" t="s">
        <v>169</v>
      </c>
      <c r="C94" s="73">
        <v>30.5</v>
      </c>
      <c r="D94" s="73">
        <v>105.5</v>
      </c>
      <c r="E94" s="73">
        <v>192.55364598399993</v>
      </c>
      <c r="F94" s="73">
        <v>126.19304617800003</v>
      </c>
      <c r="G94" s="73">
        <v>169.43281549819994</v>
      </c>
      <c r="H94" s="73">
        <v>91.349720339800228</v>
      </c>
      <c r="I94" s="73">
        <v>-32.942</v>
      </c>
      <c r="J94" s="73">
        <v>9.3158342800003311</v>
      </c>
      <c r="K94" s="73">
        <v>38.561473719999867</v>
      </c>
      <c r="L94" s="73">
        <v>21.5</v>
      </c>
      <c r="M94" s="73">
        <v>0</v>
      </c>
      <c r="N94" s="73">
        <v>-20.399999999999999</v>
      </c>
      <c r="O94" s="73">
        <v>-20</v>
      </c>
      <c r="P94" s="73">
        <v>-30</v>
      </c>
      <c r="Q94" s="73">
        <v>-35</v>
      </c>
      <c r="R94" s="73">
        <v>-35</v>
      </c>
      <c r="S94" s="73">
        <v>-35</v>
      </c>
      <c r="T94" s="73">
        <v>-35</v>
      </c>
      <c r="U94" s="73">
        <v>-35</v>
      </c>
      <c r="V94" s="73">
        <v>-35</v>
      </c>
      <c r="W94" s="73">
        <v>-35</v>
      </c>
      <c r="X94" s="73">
        <v>-35</v>
      </c>
      <c r="Y94" s="73">
        <v>-35</v>
      </c>
      <c r="Z94" s="73">
        <v>-35</v>
      </c>
      <c r="AA94" s="73">
        <v>-40</v>
      </c>
      <c r="AB94" s="73">
        <v>-40</v>
      </c>
      <c r="AC94" s="73">
        <v>-40</v>
      </c>
      <c r="AD94" s="73">
        <v>-40</v>
      </c>
      <c r="AE94" s="73">
        <v>-40</v>
      </c>
      <c r="AF94" s="73">
        <v>-40</v>
      </c>
      <c r="AG94" s="73">
        <v>-40</v>
      </c>
      <c r="AH94" s="73">
        <v>0</v>
      </c>
      <c r="AI94" s="73">
        <v>0</v>
      </c>
      <c r="AJ94" s="73"/>
      <c r="AK94" s="2"/>
      <c r="AL94" s="2"/>
      <c r="AM94" s="2"/>
      <c r="AN94" s="2"/>
      <c r="AO94" s="2"/>
    </row>
    <row r="95" spans="1:41" ht="13.5">
      <c r="A95" s="36" t="s">
        <v>349</v>
      </c>
      <c r="B95" t="s">
        <v>170</v>
      </c>
      <c r="C95" s="73">
        <v>0</v>
      </c>
      <c r="D95" s="73">
        <v>39.299999999999997</v>
      </c>
      <c r="E95" s="73">
        <v>10.294134000000042</v>
      </c>
      <c r="F95" s="73">
        <v>-11.033677000000012</v>
      </c>
      <c r="G95" s="73">
        <v>-0.64375300000006064</v>
      </c>
      <c r="H95" s="73">
        <v>-1.386496999999963</v>
      </c>
      <c r="I95" s="73">
        <v>1.468</v>
      </c>
      <c r="J95" s="73">
        <v>-24.577999999999996</v>
      </c>
      <c r="K95" s="73">
        <v>10.830000000000004</v>
      </c>
      <c r="L95" s="73">
        <v>-8.9638999999999989</v>
      </c>
      <c r="M95" s="73">
        <v>-32.599999999999994</v>
      </c>
      <c r="N95" s="73">
        <v>0</v>
      </c>
      <c r="O95" s="73">
        <v>0</v>
      </c>
      <c r="P95" s="73">
        <v>-3.1</v>
      </c>
      <c r="Q95" s="73">
        <v>257.7</v>
      </c>
      <c r="R95" s="73">
        <v>164.70000000000002</v>
      </c>
      <c r="S95" s="73">
        <v>83.151177620000013</v>
      </c>
      <c r="T95" s="73">
        <v>48.941853389999999</v>
      </c>
      <c r="U95" s="73">
        <v>134.05616179</v>
      </c>
      <c r="V95" s="73">
        <v>568.40681563999999</v>
      </c>
      <c r="W95" s="73">
        <v>323.86770745000001</v>
      </c>
      <c r="X95" s="73">
        <v>365.89580933499997</v>
      </c>
      <c r="Y95" s="73">
        <v>388.86201699999998</v>
      </c>
      <c r="Z95" s="73">
        <f>411.86794117-1.6</f>
        <v>410.26794116999997</v>
      </c>
      <c r="AA95" s="73">
        <v>937.55</v>
      </c>
      <c r="AB95" s="73">
        <v>2010.010210780704</v>
      </c>
      <c r="AC95" s="73">
        <v>-336.73188506000002</v>
      </c>
      <c r="AD95" s="73">
        <v>1337.2681443900001</v>
      </c>
      <c r="AE95" s="73">
        <v>1385</v>
      </c>
      <c r="AF95" s="73">
        <v>1495</v>
      </c>
      <c r="AG95" s="73">
        <v>1595</v>
      </c>
      <c r="AH95" s="73">
        <v>1655</v>
      </c>
      <c r="AI95" s="73">
        <f>1655+25</f>
        <v>1680</v>
      </c>
      <c r="AJ95" s="73"/>
      <c r="AK95" s="2"/>
      <c r="AL95" s="2"/>
      <c r="AM95" s="2"/>
      <c r="AN95" s="2"/>
      <c r="AO95" s="2"/>
    </row>
    <row r="96" spans="1:41" ht="13.5">
      <c r="A96" s="36" t="s">
        <v>350</v>
      </c>
      <c r="B96" s="10" t="s">
        <v>83</v>
      </c>
      <c r="C96" s="73">
        <v>14.8</v>
      </c>
      <c r="D96" s="73">
        <v>13</v>
      </c>
      <c r="E96" s="73">
        <v>38</v>
      </c>
      <c r="F96" s="73">
        <v>69.5</v>
      </c>
      <c r="G96" s="73">
        <v>95.9</v>
      </c>
      <c r="H96" s="73">
        <v>84</v>
      </c>
      <c r="I96" s="73">
        <v>12.600000000000001</v>
      </c>
      <c r="J96" s="73">
        <v>-29.799999999999997</v>
      </c>
      <c r="K96" s="73">
        <v>-24.7</v>
      </c>
      <c r="L96" s="73">
        <v>-258.8</v>
      </c>
      <c r="M96" s="73">
        <v>-97.1</v>
      </c>
      <c r="N96" s="73">
        <v>-43.170200000000001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  <c r="Y96" s="73">
        <v>0</v>
      </c>
      <c r="Z96" s="73">
        <v>0</v>
      </c>
      <c r="AA96" s="73">
        <v>0</v>
      </c>
      <c r="AB96" s="73">
        <v>0</v>
      </c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3">
        <v>0</v>
      </c>
      <c r="AI96" s="73">
        <v>0</v>
      </c>
      <c r="AJ96" s="73"/>
    </row>
    <row r="97" spans="1:37" ht="13.5">
      <c r="A97" s="34" t="s">
        <v>338</v>
      </c>
      <c r="B97" t="s">
        <v>168</v>
      </c>
      <c r="C97" s="35">
        <f t="shared" ref="C97:AI97" si="153">C98+C99</f>
        <v>108.2</v>
      </c>
      <c r="D97" s="35">
        <f t="shared" si="153"/>
        <v>89.8</v>
      </c>
      <c r="E97" s="35">
        <f t="shared" si="153"/>
        <v>88.299999999999983</v>
      </c>
      <c r="F97" s="35">
        <f t="shared" si="153"/>
        <v>68.900000000000006</v>
      </c>
      <c r="G97" s="35">
        <f t="shared" si="153"/>
        <v>68.7</v>
      </c>
      <c r="H97" s="35">
        <f t="shared" si="153"/>
        <v>-4.7783930000000012</v>
      </c>
      <c r="I97" s="35">
        <f t="shared" si="153"/>
        <v>115.29900000000001</v>
      </c>
      <c r="J97" s="35">
        <f t="shared" si="153"/>
        <v>135.19999999999999</v>
      </c>
      <c r="K97" s="35">
        <f t="shared" si="153"/>
        <v>97.196299999999979</v>
      </c>
      <c r="L97" s="35">
        <f t="shared" si="153"/>
        <v>28.400000000000006</v>
      </c>
      <c r="M97" s="35">
        <f t="shared" si="153"/>
        <v>-34.5</v>
      </c>
      <c r="N97" s="35">
        <f t="shared" si="153"/>
        <v>-61.700000000000017</v>
      </c>
      <c r="O97" s="35">
        <f t="shared" si="153"/>
        <v>34.5</v>
      </c>
      <c r="P97" s="35">
        <f t="shared" si="153"/>
        <v>1014.6</v>
      </c>
      <c r="Q97" s="35">
        <f t="shared" si="153"/>
        <v>653.81663528000013</v>
      </c>
      <c r="R97" s="35">
        <f t="shared" si="153"/>
        <v>1152.5999999999999</v>
      </c>
      <c r="S97" s="35">
        <f t="shared" si="153"/>
        <v>548.01074532000007</v>
      </c>
      <c r="T97" s="35">
        <f t="shared" si="153"/>
        <v>594.67359131000012</v>
      </c>
      <c r="U97" s="35">
        <f t="shared" si="153"/>
        <v>131.56268420000004</v>
      </c>
      <c r="V97" s="35">
        <f t="shared" si="153"/>
        <v>493.41598601999999</v>
      </c>
      <c r="W97" s="35">
        <f t="shared" si="153"/>
        <v>676.30689774999996</v>
      </c>
      <c r="X97" s="35">
        <f t="shared" si="153"/>
        <v>748.11597587999995</v>
      </c>
      <c r="Y97" s="35">
        <f t="shared" si="153"/>
        <v>798.05865660000018</v>
      </c>
      <c r="Z97" s="35">
        <f t="shared" si="153"/>
        <v>739.08948712999995</v>
      </c>
      <c r="AA97" s="35">
        <f t="shared" si="153"/>
        <v>469.73</v>
      </c>
      <c r="AB97" s="35">
        <f t="shared" si="153"/>
        <v>4362.4294115900002</v>
      </c>
      <c r="AC97" s="35">
        <f t="shared" si="153"/>
        <v>2897.7866680700008</v>
      </c>
      <c r="AD97" s="35">
        <f t="shared" si="153"/>
        <v>1409.4133595099997</v>
      </c>
      <c r="AE97" s="35">
        <f t="shared" si="153"/>
        <v>1074.3000000000002</v>
      </c>
      <c r="AF97" s="35">
        <f t="shared" si="153"/>
        <v>969.40000000000009</v>
      </c>
      <c r="AG97" s="35">
        <f t="shared" si="153"/>
        <v>914.40000000000009</v>
      </c>
      <c r="AH97" s="35">
        <f t="shared" si="153"/>
        <v>814.59999999999991</v>
      </c>
      <c r="AI97" s="35">
        <f t="shared" si="153"/>
        <v>724</v>
      </c>
      <c r="AJ97" s="35"/>
      <c r="AK97" s="2"/>
    </row>
    <row r="98" spans="1:37" ht="13.5">
      <c r="A98" s="36" t="s">
        <v>351</v>
      </c>
      <c r="B98" t="s">
        <v>48</v>
      </c>
      <c r="C98" s="73">
        <v>108.2</v>
      </c>
      <c r="D98" s="73">
        <v>94.899999999999991</v>
      </c>
      <c r="E98" s="73">
        <v>111.19999999999999</v>
      </c>
      <c r="F98" s="73">
        <v>100.2</v>
      </c>
      <c r="G98" s="73">
        <v>138.4</v>
      </c>
      <c r="H98" s="73">
        <v>44.436</v>
      </c>
      <c r="I98" s="73">
        <v>171.29900000000001</v>
      </c>
      <c r="J98" s="73">
        <v>174.5</v>
      </c>
      <c r="K98" s="73">
        <v>148.89449999999997</v>
      </c>
      <c r="L98" s="73">
        <v>178.8</v>
      </c>
      <c r="M98" s="73">
        <v>127.4</v>
      </c>
      <c r="N98" s="73">
        <v>172.7</v>
      </c>
      <c r="O98" s="73">
        <v>166.2</v>
      </c>
      <c r="P98" s="73">
        <v>1073.2</v>
      </c>
      <c r="Q98" s="73">
        <v>786.89683770000011</v>
      </c>
      <c r="R98" s="73">
        <v>1275.5</v>
      </c>
      <c r="S98" s="73">
        <v>1374.9796595600001</v>
      </c>
      <c r="T98" s="73">
        <v>689.89422281000009</v>
      </c>
      <c r="U98" s="73">
        <v>585.77841887</v>
      </c>
      <c r="V98" s="73">
        <v>996.86501974999999</v>
      </c>
      <c r="W98" s="73">
        <v>1046.71245368</v>
      </c>
      <c r="X98" s="73">
        <v>1080.60221123</v>
      </c>
      <c r="Y98" s="73">
        <v>1252.1114056400002</v>
      </c>
      <c r="Z98" s="73">
        <v>1455.30674901</v>
      </c>
      <c r="AA98" s="73">
        <v>1386.7</v>
      </c>
      <c r="AB98" s="73">
        <v>5264.3485523400004</v>
      </c>
      <c r="AC98" s="73">
        <v>5553.5989955500008</v>
      </c>
      <c r="AD98" s="73">
        <v>2385.5430232299996</v>
      </c>
      <c r="AE98" s="73">
        <v>2244.3000000000002</v>
      </c>
      <c r="AF98" s="73">
        <v>2100</v>
      </c>
      <c r="AG98" s="73">
        <v>2100</v>
      </c>
      <c r="AH98" s="73">
        <v>3400</v>
      </c>
      <c r="AI98" s="73">
        <v>2000</v>
      </c>
      <c r="AJ98" s="73"/>
    </row>
    <row r="99" spans="1:37" ht="13.5">
      <c r="A99" s="36" t="s">
        <v>352</v>
      </c>
      <c r="B99" t="s">
        <v>49</v>
      </c>
      <c r="C99" s="35">
        <f t="shared" ref="C99:AI99" si="154">C100+C101</f>
        <v>0</v>
      </c>
      <c r="D99" s="35">
        <f t="shared" si="154"/>
        <v>-5.0999999999999996</v>
      </c>
      <c r="E99" s="35">
        <f t="shared" si="154"/>
        <v>-22.900000000000002</v>
      </c>
      <c r="F99" s="35">
        <f t="shared" si="154"/>
        <v>-31.299999999999997</v>
      </c>
      <c r="G99" s="35">
        <f t="shared" si="154"/>
        <v>-69.7</v>
      </c>
      <c r="H99" s="35">
        <f t="shared" si="154"/>
        <v>-49.214393000000001</v>
      </c>
      <c r="I99" s="35">
        <f t="shared" si="154"/>
        <v>-56</v>
      </c>
      <c r="J99" s="35">
        <f t="shared" si="154"/>
        <v>-39.300000000000004</v>
      </c>
      <c r="K99" s="35">
        <f t="shared" si="154"/>
        <v>-51.698199999999986</v>
      </c>
      <c r="L99" s="35">
        <f t="shared" si="154"/>
        <v>-150.4</v>
      </c>
      <c r="M99" s="35">
        <f t="shared" si="154"/>
        <v>-161.9</v>
      </c>
      <c r="N99" s="35">
        <f t="shared" si="154"/>
        <v>-234.4</v>
      </c>
      <c r="O99" s="35">
        <f t="shared" si="154"/>
        <v>-131.69999999999999</v>
      </c>
      <c r="P99" s="35">
        <f t="shared" si="154"/>
        <v>-58.6</v>
      </c>
      <c r="Q99" s="35">
        <f t="shared" si="154"/>
        <v>-133.08020242000001</v>
      </c>
      <c r="R99" s="35">
        <f t="shared" si="154"/>
        <v>-122.9</v>
      </c>
      <c r="S99" s="35">
        <f t="shared" si="154"/>
        <v>-826.96891424</v>
      </c>
      <c r="T99" s="35">
        <f t="shared" si="154"/>
        <v>-95.220631499999996</v>
      </c>
      <c r="U99" s="35">
        <f t="shared" si="154"/>
        <v>-454.21573466999996</v>
      </c>
      <c r="V99" s="35">
        <f t="shared" si="154"/>
        <v>-503.44903373</v>
      </c>
      <c r="W99" s="35">
        <f t="shared" si="154"/>
        <v>-370.40555592999999</v>
      </c>
      <c r="X99" s="35">
        <f t="shared" si="154"/>
        <v>-332.48623535000002</v>
      </c>
      <c r="Y99" s="35">
        <f t="shared" si="154"/>
        <v>-454.05274904000004</v>
      </c>
      <c r="Z99" s="35">
        <f t="shared" si="154"/>
        <v>-716.21726188000002</v>
      </c>
      <c r="AA99" s="35">
        <f t="shared" si="154"/>
        <v>-916.97</v>
      </c>
      <c r="AB99" s="35">
        <f t="shared" si="154"/>
        <v>-901.91914075</v>
      </c>
      <c r="AC99" s="35">
        <f t="shared" si="154"/>
        <v>-2655.81232748</v>
      </c>
      <c r="AD99" s="35">
        <f t="shared" si="154"/>
        <v>-976.12966371999994</v>
      </c>
      <c r="AE99" s="35">
        <f t="shared" si="154"/>
        <v>-1170</v>
      </c>
      <c r="AF99" s="35">
        <f t="shared" si="154"/>
        <v>-1130.5999999999999</v>
      </c>
      <c r="AG99" s="35">
        <f t="shared" si="154"/>
        <v>-1185.5999999999999</v>
      </c>
      <c r="AH99" s="35">
        <f t="shared" si="154"/>
        <v>-2585.4</v>
      </c>
      <c r="AI99" s="35">
        <f t="shared" si="154"/>
        <v>-1276</v>
      </c>
      <c r="AJ99" s="35"/>
    </row>
    <row r="100" spans="1:37" ht="13.5">
      <c r="A100" s="37" t="s">
        <v>426</v>
      </c>
      <c r="B100" s="10" t="s">
        <v>128</v>
      </c>
      <c r="C100" s="73">
        <v>-12</v>
      </c>
      <c r="D100" s="73">
        <v>0</v>
      </c>
      <c r="E100" s="73">
        <v>-13.300000000000002</v>
      </c>
      <c r="F100" s="73">
        <v>-25.799999999999997</v>
      </c>
      <c r="G100" s="73">
        <v>-69.7</v>
      </c>
      <c r="H100" s="73">
        <v>-49.214393000000001</v>
      </c>
      <c r="I100" s="73">
        <v>-56.1</v>
      </c>
      <c r="J100" s="73">
        <v>-39.300000000000004</v>
      </c>
      <c r="K100" s="73">
        <v>-51.698199999999986</v>
      </c>
      <c r="L100" s="73">
        <v>-150.4</v>
      </c>
      <c r="M100" s="73">
        <v>-161.9</v>
      </c>
      <c r="N100" s="73">
        <v>-234.4</v>
      </c>
      <c r="O100" s="73">
        <v>-131.69999999999999</v>
      </c>
      <c r="P100" s="73">
        <v>-58.6</v>
      </c>
      <c r="Q100" s="73">
        <v>-133.08020242000001</v>
      </c>
      <c r="R100" s="73">
        <v>-122.9</v>
      </c>
      <c r="S100" s="73">
        <v>-826.96891424</v>
      </c>
      <c r="T100" s="73">
        <v>-95.220631499999996</v>
      </c>
      <c r="U100" s="73">
        <v>-430.44553537999997</v>
      </c>
      <c r="V100" s="73">
        <v>-499.46973401999998</v>
      </c>
      <c r="W100" s="73">
        <v>-369.50614585</v>
      </c>
      <c r="X100" s="73">
        <v>-307.53823535000004</v>
      </c>
      <c r="Y100" s="73">
        <v>-427.42874904000001</v>
      </c>
      <c r="Z100" s="73">
        <f>-714.88466094+1.9</f>
        <v>-712.98466094000003</v>
      </c>
      <c r="AA100" s="73">
        <v>-916.97</v>
      </c>
      <c r="AB100" s="73">
        <v>-901.91914075</v>
      </c>
      <c r="AC100" s="73">
        <v>-2655.81232748</v>
      </c>
      <c r="AD100" s="73">
        <v>-970.86550924999995</v>
      </c>
      <c r="AE100" s="73">
        <v>-1170</v>
      </c>
      <c r="AF100" s="73">
        <v>-1130.5999999999999</v>
      </c>
      <c r="AG100" s="73">
        <v>-1185.5999999999999</v>
      </c>
      <c r="AH100" s="73">
        <v>-2585.4</v>
      </c>
      <c r="AI100" s="73">
        <v>-1276</v>
      </c>
      <c r="AJ100" s="73"/>
      <c r="AK100" s="2"/>
    </row>
    <row r="101" spans="1:37" ht="13.5">
      <c r="A101" s="37" t="s">
        <v>427</v>
      </c>
      <c r="B101" s="10" t="s">
        <v>82</v>
      </c>
      <c r="C101" s="73">
        <v>12</v>
      </c>
      <c r="D101" s="73">
        <v>-5.0999999999999996</v>
      </c>
      <c r="E101" s="73">
        <v>-9.6</v>
      </c>
      <c r="F101" s="73">
        <v>-5.5</v>
      </c>
      <c r="G101" s="73">
        <v>0</v>
      </c>
      <c r="H101" s="73">
        <v>0</v>
      </c>
      <c r="I101" s="73">
        <v>0.1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-23.770199290000001</v>
      </c>
      <c r="V101" s="73">
        <v>-3.9792997099999998</v>
      </c>
      <c r="W101" s="73">
        <v>-0.89941008</v>
      </c>
      <c r="X101" s="73">
        <v>-24.948</v>
      </c>
      <c r="Y101" s="73">
        <v>-26.623999999999999</v>
      </c>
      <c r="Z101" s="73">
        <v>-3.2326009399999998</v>
      </c>
      <c r="AA101" s="73">
        <v>0</v>
      </c>
      <c r="AB101" s="73">
        <v>0</v>
      </c>
      <c r="AC101" s="73">
        <v>0</v>
      </c>
      <c r="AD101" s="73">
        <v>-5.2641544699999994</v>
      </c>
      <c r="AE101" s="73">
        <v>0</v>
      </c>
      <c r="AF101" s="73">
        <v>0</v>
      </c>
      <c r="AG101" s="73">
        <v>0</v>
      </c>
      <c r="AH101" s="73">
        <v>0</v>
      </c>
      <c r="AI101" s="73">
        <v>0</v>
      </c>
      <c r="AJ101" s="73"/>
    </row>
    <row r="102" spans="1:37" ht="13.5">
      <c r="A102" s="32" t="s">
        <v>428</v>
      </c>
      <c r="B102" t="s">
        <v>250</v>
      </c>
      <c r="C102" s="35">
        <f t="shared" ref="C102:AI102" si="155">C103+C104</f>
        <v>2.8</v>
      </c>
      <c r="D102" s="35">
        <f t="shared" si="155"/>
        <v>8.5000000000000853</v>
      </c>
      <c r="E102" s="35">
        <f t="shared" si="155"/>
        <v>-7.1999999999999318</v>
      </c>
      <c r="F102" s="35">
        <f t="shared" si="155"/>
        <v>13.599999999999909</v>
      </c>
      <c r="G102" s="35">
        <f t="shared" si="155"/>
        <v>-13.599999999999909</v>
      </c>
      <c r="H102" s="35">
        <f t="shared" si="155"/>
        <v>4.1999999999999318</v>
      </c>
      <c r="I102" s="35">
        <f t="shared" si="155"/>
        <v>3.6000000000001364</v>
      </c>
      <c r="J102" s="35">
        <f t="shared" si="155"/>
        <v>3.1000000000002075</v>
      </c>
      <c r="K102" s="35">
        <f t="shared" si="155"/>
        <v>20.200000000000031</v>
      </c>
      <c r="L102" s="35">
        <f t="shared" si="155"/>
        <v>86.100099999999827</v>
      </c>
      <c r="M102" s="35">
        <f t="shared" si="155"/>
        <v>67.300000000000466</v>
      </c>
      <c r="N102" s="35">
        <f t="shared" si="155"/>
        <v>173.27740600000018</v>
      </c>
      <c r="O102" s="35">
        <f t="shared" si="155"/>
        <v>87.136707030000366</v>
      </c>
      <c r="P102" s="35">
        <f t="shared" si="155"/>
        <v>430.2570671200001</v>
      </c>
      <c r="Q102" s="35">
        <f t="shared" si="155"/>
        <v>-373.29157543000144</v>
      </c>
      <c r="R102" s="35">
        <f t="shared" si="155"/>
        <v>119.0005014906011</v>
      </c>
      <c r="S102" s="35">
        <f t="shared" si="155"/>
        <v>95.735324853599991</v>
      </c>
      <c r="T102" s="35">
        <f t="shared" si="155"/>
        <v>152.13036044999967</v>
      </c>
      <c r="U102" s="35">
        <f t="shared" si="155"/>
        <v>-325.71994487409381</v>
      </c>
      <c r="V102" s="35">
        <f t="shared" si="155"/>
        <v>205.27200403700044</v>
      </c>
      <c r="W102" s="35">
        <f t="shared" si="155"/>
        <v>144.83415561114168</v>
      </c>
      <c r="X102" s="35">
        <f t="shared" si="155"/>
        <v>90.347560575204852</v>
      </c>
      <c r="Y102" s="35">
        <f t="shared" si="155"/>
        <v>-90.517415345198287</v>
      </c>
      <c r="Z102" s="35">
        <f t="shared" si="155"/>
        <v>157.92218670000159</v>
      </c>
      <c r="AA102" s="35">
        <f t="shared" si="155"/>
        <v>-96.558779730000651</v>
      </c>
      <c r="AB102" s="35">
        <f t="shared" si="155"/>
        <v>1721.6397219299997</v>
      </c>
      <c r="AC102" s="35">
        <f t="shared" si="155"/>
        <v>-1311.0658668800038</v>
      </c>
      <c r="AD102" s="35">
        <f t="shared" si="155"/>
        <v>599.54336249000244</v>
      </c>
      <c r="AE102" s="35">
        <f t="shared" si="155"/>
        <v>250.73000000000047</v>
      </c>
      <c r="AF102" s="35">
        <f t="shared" si="155"/>
        <v>278.80000000000155</v>
      </c>
      <c r="AG102" s="35">
        <f t="shared" si="155"/>
        <v>358.49999999999864</v>
      </c>
      <c r="AH102" s="35">
        <f t="shared" si="155"/>
        <v>285.59999999999991</v>
      </c>
      <c r="AI102" s="35">
        <f t="shared" si="155"/>
        <v>103</v>
      </c>
      <c r="AJ102" s="35"/>
      <c r="AK102" s="2"/>
    </row>
    <row r="103" spans="1:37" ht="13.5">
      <c r="A103" s="34" t="s">
        <v>354</v>
      </c>
      <c r="B103" t="s">
        <v>80</v>
      </c>
      <c r="C103" s="35">
        <v>2.8</v>
      </c>
      <c r="D103" s="35">
        <f t="shared" ref="D103:Y103" si="156">D192-C192</f>
        <v>30.573108000000012</v>
      </c>
      <c r="E103" s="35">
        <f t="shared" si="156"/>
        <v>-35.887004000000012</v>
      </c>
      <c r="F103" s="35">
        <f t="shared" si="156"/>
        <v>-5.7286450000000073</v>
      </c>
      <c r="G103" s="35">
        <f t="shared" si="156"/>
        <v>-22.263205999999993</v>
      </c>
      <c r="H103" s="35">
        <f t="shared" si="156"/>
        <v>-2.4736849999999961</v>
      </c>
      <c r="I103" s="35">
        <f t="shared" si="156"/>
        <v>6.9898510399999942</v>
      </c>
      <c r="J103" s="35">
        <f t="shared" si="156"/>
        <v>-7.6501060399999972</v>
      </c>
      <c r="K103" s="35">
        <f t="shared" si="156"/>
        <v>12.669034000000003</v>
      </c>
      <c r="L103" s="35">
        <f t="shared" si="156"/>
        <v>86.071190999999999</v>
      </c>
      <c r="M103" s="35">
        <f t="shared" si="156"/>
        <v>67.323179999999979</v>
      </c>
      <c r="N103" s="35">
        <f t="shared" si="156"/>
        <v>173.26288600000001</v>
      </c>
      <c r="O103" s="35">
        <f t="shared" si="156"/>
        <v>6.1091940000000022</v>
      </c>
      <c r="P103" s="35">
        <f t="shared" si="156"/>
        <v>512.52672899999993</v>
      </c>
      <c r="Q103" s="35">
        <f t="shared" si="156"/>
        <v>-295.76162590000001</v>
      </c>
      <c r="R103" s="35">
        <f t="shared" si="156"/>
        <v>218.95389420640015</v>
      </c>
      <c r="S103" s="35">
        <f t="shared" si="156"/>
        <v>-44.349233816100195</v>
      </c>
      <c r="T103" s="35">
        <f t="shared" si="156"/>
        <v>189.50219901950004</v>
      </c>
      <c r="U103" s="35">
        <f t="shared" si="156"/>
        <v>-458.98161663409996</v>
      </c>
      <c r="V103" s="35">
        <f t="shared" si="156"/>
        <v>99.658196948799969</v>
      </c>
      <c r="W103" s="35">
        <f t="shared" si="156"/>
        <v>265.44285717550008</v>
      </c>
      <c r="X103" s="35">
        <f t="shared" si="156"/>
        <v>144.404</v>
      </c>
      <c r="Y103" s="35">
        <f t="shared" si="156"/>
        <v>-22.028999999999996</v>
      </c>
      <c r="Z103" s="35">
        <f>Z192-Y192</f>
        <v>-198.39200000000005</v>
      </c>
      <c r="AA103" s="35">
        <f>AA192-Z192</f>
        <v>677.2600000000001</v>
      </c>
      <c r="AB103" s="35">
        <f>AB192-AA192</f>
        <v>-3.70900000000006</v>
      </c>
      <c r="AC103" s="35">
        <f>AC192-AB192</f>
        <v>232.18599448999998</v>
      </c>
      <c r="AD103" s="35">
        <f>AD192-AC192</f>
        <v>100.36921624999968</v>
      </c>
      <c r="AE103" s="35">
        <v>250.73000000000047</v>
      </c>
      <c r="AF103" s="35">
        <v>278.80000000000155</v>
      </c>
      <c r="AG103" s="35">
        <v>358.49999999999864</v>
      </c>
      <c r="AH103" s="35">
        <v>285.59999999999991</v>
      </c>
      <c r="AI103" s="35">
        <f>78+25</f>
        <v>103</v>
      </c>
      <c r="AJ103" s="35"/>
    </row>
    <row r="104" spans="1:37" ht="13.5">
      <c r="A104" s="34" t="s">
        <v>355</v>
      </c>
      <c r="B104" t="s">
        <v>251</v>
      </c>
      <c r="C104" s="73">
        <v>0</v>
      </c>
      <c r="D104" s="73">
        <v>-22.073107999999927</v>
      </c>
      <c r="E104" s="73">
        <v>28.68700400000008</v>
      </c>
      <c r="F104" s="73">
        <v>19.328644999999916</v>
      </c>
      <c r="G104" s="73">
        <v>8.6632060000000841</v>
      </c>
      <c r="H104" s="73">
        <v>6.6736849999999279</v>
      </c>
      <c r="I104" s="73">
        <v>-3.3898510399998578</v>
      </c>
      <c r="J104" s="73">
        <v>10.750106040000205</v>
      </c>
      <c r="K104" s="73">
        <v>7.5309660000000278</v>
      </c>
      <c r="L104" s="73">
        <v>2.8908999999828211E-2</v>
      </c>
      <c r="M104" s="73">
        <v>-2.3179999999513257E-2</v>
      </c>
      <c r="N104" s="73">
        <v>1.452000000017506E-2</v>
      </c>
      <c r="O104" s="73">
        <v>81.027513030000364</v>
      </c>
      <c r="P104" s="73">
        <v>-82.26966187999983</v>
      </c>
      <c r="Q104" s="73">
        <v>-77.529949530001431</v>
      </c>
      <c r="R104" s="73">
        <v>-99.953392715799055</v>
      </c>
      <c r="S104" s="73">
        <v>140.08455866970019</v>
      </c>
      <c r="T104" s="73">
        <v>-37.371838569500369</v>
      </c>
      <c r="U104" s="73">
        <v>133.26167176000615</v>
      </c>
      <c r="V104" s="73">
        <v>105.61380708820047</v>
      </c>
      <c r="W104" s="73">
        <v>-120.6087015643584</v>
      </c>
      <c r="X104" s="73">
        <v>-54.056439424795144</v>
      </c>
      <c r="Y104" s="73">
        <v>-68.488415345198291</v>
      </c>
      <c r="Z104" s="73">
        <v>356.31418670000164</v>
      </c>
      <c r="AA104" s="73">
        <v>-773.81877973000076</v>
      </c>
      <c r="AB104" s="73">
        <v>1725.3487219299998</v>
      </c>
      <c r="AC104" s="73">
        <v>-1543.2518613700038</v>
      </c>
      <c r="AD104" s="73">
        <v>499.17414624000276</v>
      </c>
      <c r="AE104" s="73">
        <v>0</v>
      </c>
      <c r="AF104" s="73">
        <v>0</v>
      </c>
      <c r="AG104" s="73">
        <v>0</v>
      </c>
      <c r="AH104" s="73">
        <v>0</v>
      </c>
      <c r="AI104" s="73">
        <v>0</v>
      </c>
      <c r="AJ104" s="73"/>
    </row>
    <row r="105" spans="1:37" ht="13.5">
      <c r="A105" s="3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7" ht="13.5">
      <c r="A106" s="31" t="s">
        <v>356</v>
      </c>
      <c r="C106" s="35">
        <f t="shared" ref="C106:S106" si="157">C83-C85+C92-C102</f>
        <v>-1.6875389974302379E-14</v>
      </c>
      <c r="D106" s="35">
        <f t="shared" si="157"/>
        <v>0</v>
      </c>
      <c r="E106" s="35">
        <f t="shared" si="157"/>
        <v>-1.1368683772161603E-13</v>
      </c>
      <c r="F106" s="35">
        <f t="shared" si="157"/>
        <v>1.1368683772161603E-13</v>
      </c>
      <c r="G106" s="35">
        <f t="shared" si="157"/>
        <v>1.1368683772161603E-13</v>
      </c>
      <c r="H106" s="35">
        <f t="shared" si="157"/>
        <v>0</v>
      </c>
      <c r="I106" s="35">
        <f t="shared" si="157"/>
        <v>0</v>
      </c>
      <c r="J106" s="35">
        <f t="shared" si="157"/>
        <v>0</v>
      </c>
      <c r="K106" s="35">
        <f t="shared" si="157"/>
        <v>-2.2737367544323206E-13</v>
      </c>
      <c r="L106" s="35">
        <f t="shared" si="157"/>
        <v>0</v>
      </c>
      <c r="M106" s="35">
        <f t="shared" si="157"/>
        <v>0</v>
      </c>
      <c r="N106" s="35">
        <f t="shared" si="157"/>
        <v>-4.5474735088646412E-13</v>
      </c>
      <c r="O106" s="35">
        <f t="shared" si="157"/>
        <v>0</v>
      </c>
      <c r="P106" s="35">
        <f t="shared" si="157"/>
        <v>0</v>
      </c>
      <c r="Q106" s="35">
        <f>Q83-Q85+Q92-Q102</f>
        <v>1.4779288903810084E-12</v>
      </c>
      <c r="R106" s="35">
        <f t="shared" si="157"/>
        <v>-6.9140139657974942E-7</v>
      </c>
      <c r="S106" s="35">
        <f t="shared" si="157"/>
        <v>3.9999576983973384E-8</v>
      </c>
      <c r="T106" s="35">
        <f t="shared" ref="T106:Y106" si="158">T83-T85+T92-T102</f>
        <v>3.4106051316484809E-13</v>
      </c>
      <c r="U106" s="35">
        <f t="shared" si="158"/>
        <v>4.5474735088646412E-13</v>
      </c>
      <c r="V106" s="35">
        <f t="shared" si="158"/>
        <v>7.9580786405131221E-13</v>
      </c>
      <c r="W106" s="35">
        <f t="shared" si="158"/>
        <v>1.1449999306023528E-5</v>
      </c>
      <c r="X106" s="35">
        <f t="shared" si="158"/>
        <v>1.1773480002830183E-4</v>
      </c>
      <c r="Y106" s="35">
        <f t="shared" si="158"/>
        <v>-4.6273480097624997E-4</v>
      </c>
      <c r="Z106" s="35">
        <f t="shared" ref="Z106:AI106" si="159">Z83-Z85+Z92-Z102</f>
        <v>7.0610000011583907E-4</v>
      </c>
      <c r="AA106" s="35">
        <f t="shared" si="159"/>
        <v>-3.7255000006553018E-4</v>
      </c>
      <c r="AB106" s="35">
        <f t="shared" si="159"/>
        <v>0</v>
      </c>
      <c r="AC106" s="35">
        <f>AC83-AC85+AC92-AC102</f>
        <v>0</v>
      </c>
      <c r="AD106" s="35">
        <f>AD83-AD85+AD92-AD102</f>
        <v>0</v>
      </c>
      <c r="AE106" s="35">
        <f t="shared" si="159"/>
        <v>0</v>
      </c>
      <c r="AF106" s="35">
        <f t="shared" si="159"/>
        <v>0</v>
      </c>
      <c r="AG106" s="35">
        <f t="shared" si="159"/>
        <v>0</v>
      </c>
      <c r="AH106" s="35">
        <f t="shared" si="159"/>
        <v>0</v>
      </c>
      <c r="AI106" s="35">
        <f t="shared" si="159"/>
        <v>0</v>
      </c>
      <c r="AJ106" s="35"/>
    </row>
    <row r="107" spans="1:37" ht="13.5">
      <c r="A107" s="31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</row>
    <row r="108" spans="1:37" ht="13.5">
      <c r="A108" s="31" t="s">
        <v>323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</row>
    <row r="109" spans="1:37" ht="13.5">
      <c r="A109" s="31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</row>
    <row r="110" spans="1:37" ht="13.5">
      <c r="A110" s="31" t="s">
        <v>357</v>
      </c>
      <c r="B110" t="s">
        <v>78</v>
      </c>
      <c r="C110" s="35">
        <f t="shared" ref="C110:T110" si="160">C77-C80-C85</f>
        <v>-153.6</v>
      </c>
      <c r="D110" s="35">
        <f t="shared" si="160"/>
        <v>-260.00299999999993</v>
      </c>
      <c r="E110" s="35">
        <f t="shared" si="160"/>
        <v>-362.24077998400003</v>
      </c>
      <c r="F110" s="35">
        <f t="shared" si="160"/>
        <v>-313.36836917799997</v>
      </c>
      <c r="G110" s="35">
        <f t="shared" si="160"/>
        <v>-399.64506249819965</v>
      </c>
      <c r="H110" s="35">
        <f t="shared" si="160"/>
        <v>-184.08483033980031</v>
      </c>
      <c r="I110" s="35">
        <f t="shared" si="160"/>
        <v>-98.405999999999892</v>
      </c>
      <c r="J110" s="35">
        <f t="shared" si="160"/>
        <v>-102.33783428000012</v>
      </c>
      <c r="K110" s="35">
        <f t="shared" si="160"/>
        <v>-131.97668239463755</v>
      </c>
      <c r="L110" s="35">
        <f t="shared" si="160"/>
        <v>231.26399999999984</v>
      </c>
      <c r="M110" s="35">
        <f t="shared" si="160"/>
        <v>-207.59999999999951</v>
      </c>
      <c r="N110" s="35">
        <f t="shared" si="160"/>
        <v>-419.95239400000025</v>
      </c>
      <c r="O110" s="35">
        <f t="shared" si="160"/>
        <v>-815.76329296999961</v>
      </c>
      <c r="P110" s="35">
        <f t="shared" si="160"/>
        <v>-1249.0429328799994</v>
      </c>
      <c r="Q110" s="35">
        <f t="shared" si="160"/>
        <v>-1461.3082107100001</v>
      </c>
      <c r="R110" s="35">
        <f t="shared" si="160"/>
        <v>-1383.1994992008003</v>
      </c>
      <c r="S110" s="35">
        <f t="shared" si="160"/>
        <v>-877.78044125640042</v>
      </c>
      <c r="T110" s="35">
        <f t="shared" si="160"/>
        <v>-735.96117067000012</v>
      </c>
      <c r="U110" s="35">
        <f t="shared" ref="U110:Z110" si="161">U77-U80-U85</f>
        <v>-682.0100259240935</v>
      </c>
      <c r="V110" s="35">
        <f t="shared" si="161"/>
        <v>-936.28923074299894</v>
      </c>
      <c r="W110" s="35">
        <f t="shared" si="161"/>
        <v>-1175.4134194188591</v>
      </c>
      <c r="X110" s="35">
        <f t="shared" si="161"/>
        <v>-1355.8525097349952</v>
      </c>
      <c r="Y110" s="35">
        <f t="shared" si="161"/>
        <v>-1471.8716558999995</v>
      </c>
      <c r="Z110" s="35">
        <f t="shared" si="161"/>
        <v>-1162.1636025499984</v>
      </c>
      <c r="AA110" s="35">
        <f t="shared" ref="AA110:AF110" si="162">AA77-AA80-AA85</f>
        <v>-1669.9591522800006</v>
      </c>
      <c r="AB110" s="35">
        <f t="shared" si="162"/>
        <v>-4818.6964244107048</v>
      </c>
      <c r="AC110" s="35">
        <f t="shared" si="162"/>
        <v>-4253.7879803600044</v>
      </c>
      <c r="AD110" s="35">
        <f t="shared" si="162"/>
        <v>-2542.7145995099977</v>
      </c>
      <c r="AE110" s="35">
        <f t="shared" si="162"/>
        <v>-2518.5699999999997</v>
      </c>
      <c r="AF110" s="35">
        <f t="shared" si="162"/>
        <v>-2445.5999999999985</v>
      </c>
      <c r="AG110" s="35">
        <f t="shared" ref="AG110:AH110" si="163">AG77-AG80-AG85</f>
        <v>-2410.9000000000015</v>
      </c>
      <c r="AH110" s="35">
        <f t="shared" si="163"/>
        <v>-2434</v>
      </c>
      <c r="AI110" s="35">
        <f t="shared" ref="AI110" si="164">AI77-AI80-AI85</f>
        <v>-2551</v>
      </c>
    </row>
    <row r="111" spans="1:37" ht="27">
      <c r="A111" s="42" t="s">
        <v>429</v>
      </c>
      <c r="B111" s="10" t="s">
        <v>81</v>
      </c>
      <c r="C111" s="35">
        <f t="shared" ref="C111:T111" si="165">SUM(C112:C113)</f>
        <v>26.8</v>
      </c>
      <c r="D111" s="35">
        <f t="shared" si="165"/>
        <v>7.9</v>
      </c>
      <c r="E111" s="35">
        <f t="shared" si="165"/>
        <v>28.4</v>
      </c>
      <c r="F111" s="35">
        <f t="shared" si="165"/>
        <v>64</v>
      </c>
      <c r="G111" s="35">
        <f t="shared" si="165"/>
        <v>95.9</v>
      </c>
      <c r="H111" s="35">
        <f t="shared" si="165"/>
        <v>84</v>
      </c>
      <c r="I111" s="35">
        <f t="shared" si="165"/>
        <v>12.700000000000001</v>
      </c>
      <c r="J111" s="35">
        <f t="shared" si="165"/>
        <v>-29.799999999999997</v>
      </c>
      <c r="K111" s="35">
        <f t="shared" si="165"/>
        <v>-24.7</v>
      </c>
      <c r="L111" s="35">
        <f t="shared" si="165"/>
        <v>-258.8</v>
      </c>
      <c r="M111" s="35">
        <f t="shared" si="165"/>
        <v>-97.1</v>
      </c>
      <c r="N111" s="35">
        <f t="shared" si="165"/>
        <v>-43.170200000000001</v>
      </c>
      <c r="O111" s="35">
        <f t="shared" si="165"/>
        <v>0</v>
      </c>
      <c r="P111" s="35">
        <f t="shared" si="165"/>
        <v>0</v>
      </c>
      <c r="Q111" s="35">
        <f t="shared" si="165"/>
        <v>0</v>
      </c>
      <c r="R111" s="35">
        <f t="shared" si="165"/>
        <v>0</v>
      </c>
      <c r="S111" s="35">
        <f t="shared" si="165"/>
        <v>0</v>
      </c>
      <c r="T111" s="35">
        <f t="shared" si="165"/>
        <v>0</v>
      </c>
      <c r="U111" s="35">
        <f t="shared" ref="U111:Z111" si="166">SUM(U112:U113)</f>
        <v>-23.770199290000001</v>
      </c>
      <c r="V111" s="35">
        <f t="shared" si="166"/>
        <v>-3.9792997099999998</v>
      </c>
      <c r="W111" s="35">
        <f t="shared" si="166"/>
        <v>-0.89941008</v>
      </c>
      <c r="X111" s="35">
        <f t="shared" si="166"/>
        <v>-24.948</v>
      </c>
      <c r="Y111" s="35">
        <f t="shared" si="166"/>
        <v>-26.623999999999999</v>
      </c>
      <c r="Z111" s="35">
        <f t="shared" si="166"/>
        <v>-3.2326009399999998</v>
      </c>
      <c r="AA111" s="35">
        <f t="shared" ref="AA111:AF111" si="167">SUM(AA112:AA113)</f>
        <v>0</v>
      </c>
      <c r="AB111" s="35">
        <f t="shared" si="167"/>
        <v>0</v>
      </c>
      <c r="AC111" s="35">
        <f t="shared" si="167"/>
        <v>0</v>
      </c>
      <c r="AD111" s="35">
        <f t="shared" si="167"/>
        <v>-5.2641544699999994</v>
      </c>
      <c r="AE111" s="35">
        <f t="shared" si="167"/>
        <v>0</v>
      </c>
      <c r="AF111" s="35">
        <f t="shared" si="167"/>
        <v>0</v>
      </c>
      <c r="AG111" s="35">
        <f t="shared" ref="AG111:AH111" si="168">SUM(AG112:AG113)</f>
        <v>0</v>
      </c>
      <c r="AH111" s="35">
        <f t="shared" si="168"/>
        <v>0</v>
      </c>
      <c r="AI111" s="35">
        <f t="shared" ref="AI111" si="169">SUM(AI112:AI113)</f>
        <v>0</v>
      </c>
    </row>
    <row r="112" spans="1:37" ht="13.5">
      <c r="A112" s="32" t="s">
        <v>358</v>
      </c>
      <c r="B112" s="10" t="s">
        <v>82</v>
      </c>
      <c r="C112" s="35">
        <f t="shared" ref="C112:W112" si="170">C101</f>
        <v>12</v>
      </c>
      <c r="D112" s="35">
        <f t="shared" si="170"/>
        <v>-5.0999999999999996</v>
      </c>
      <c r="E112" s="35">
        <f t="shared" si="170"/>
        <v>-9.6</v>
      </c>
      <c r="F112" s="35">
        <f t="shared" si="170"/>
        <v>-5.5</v>
      </c>
      <c r="G112" s="35">
        <f t="shared" si="170"/>
        <v>0</v>
      </c>
      <c r="H112" s="35">
        <f t="shared" si="170"/>
        <v>0</v>
      </c>
      <c r="I112" s="35">
        <f t="shared" si="170"/>
        <v>0.1</v>
      </c>
      <c r="J112" s="35">
        <f t="shared" si="170"/>
        <v>0</v>
      </c>
      <c r="K112" s="35">
        <f t="shared" si="170"/>
        <v>0</v>
      </c>
      <c r="L112" s="35">
        <f t="shared" si="170"/>
        <v>0</v>
      </c>
      <c r="M112" s="35">
        <f t="shared" si="170"/>
        <v>0</v>
      </c>
      <c r="N112" s="35">
        <f t="shared" si="170"/>
        <v>0</v>
      </c>
      <c r="O112" s="35">
        <f t="shared" si="170"/>
        <v>0</v>
      </c>
      <c r="P112" s="35">
        <f t="shared" si="170"/>
        <v>0</v>
      </c>
      <c r="Q112" s="35">
        <f t="shared" si="170"/>
        <v>0</v>
      </c>
      <c r="R112" s="35">
        <f t="shared" si="170"/>
        <v>0</v>
      </c>
      <c r="S112" s="35">
        <f t="shared" si="170"/>
        <v>0</v>
      </c>
      <c r="T112" s="35">
        <f t="shared" si="170"/>
        <v>0</v>
      </c>
      <c r="U112" s="35">
        <f t="shared" si="170"/>
        <v>-23.770199290000001</v>
      </c>
      <c r="V112" s="35">
        <f t="shared" si="170"/>
        <v>-3.9792997099999998</v>
      </c>
      <c r="W112" s="35">
        <f t="shared" si="170"/>
        <v>-0.89941008</v>
      </c>
      <c r="X112" s="35">
        <f t="shared" ref="X112:Y112" si="171">X101</f>
        <v>-24.948</v>
      </c>
      <c r="Y112" s="35">
        <f t="shared" si="171"/>
        <v>-26.623999999999999</v>
      </c>
      <c r="Z112" s="35">
        <f t="shared" ref="Z112:AA112" si="172">Z101</f>
        <v>-3.2326009399999998</v>
      </c>
      <c r="AA112" s="35">
        <f t="shared" si="172"/>
        <v>0</v>
      </c>
      <c r="AB112" s="35">
        <f t="shared" ref="AB112:AF112" si="173">AB101</f>
        <v>0</v>
      </c>
      <c r="AC112" s="35">
        <f t="shared" si="173"/>
        <v>0</v>
      </c>
      <c r="AD112" s="35">
        <f t="shared" si="173"/>
        <v>-5.2641544699999994</v>
      </c>
      <c r="AE112" s="35">
        <f t="shared" si="173"/>
        <v>0</v>
      </c>
      <c r="AF112" s="35">
        <f t="shared" si="173"/>
        <v>0</v>
      </c>
      <c r="AG112" s="35">
        <f t="shared" ref="AG112:AH112" si="174">AG101</f>
        <v>0</v>
      </c>
      <c r="AH112" s="35">
        <f t="shared" si="174"/>
        <v>0</v>
      </c>
      <c r="AI112" s="35">
        <f t="shared" ref="AI112" si="175">AI101</f>
        <v>0</v>
      </c>
    </row>
    <row r="113" spans="1:37" ht="13.5">
      <c r="A113" s="32" t="s">
        <v>359</v>
      </c>
      <c r="B113" s="10" t="s">
        <v>83</v>
      </c>
      <c r="C113" s="35">
        <f t="shared" ref="C113:W113" si="176">C96</f>
        <v>14.8</v>
      </c>
      <c r="D113" s="35">
        <f t="shared" si="176"/>
        <v>13</v>
      </c>
      <c r="E113" s="35">
        <f t="shared" si="176"/>
        <v>38</v>
      </c>
      <c r="F113" s="35">
        <f t="shared" si="176"/>
        <v>69.5</v>
      </c>
      <c r="G113" s="35">
        <f t="shared" si="176"/>
        <v>95.9</v>
      </c>
      <c r="H113" s="35">
        <f t="shared" si="176"/>
        <v>84</v>
      </c>
      <c r="I113" s="35">
        <f t="shared" si="176"/>
        <v>12.600000000000001</v>
      </c>
      <c r="J113" s="35">
        <f t="shared" si="176"/>
        <v>-29.799999999999997</v>
      </c>
      <c r="K113" s="35">
        <f t="shared" si="176"/>
        <v>-24.7</v>
      </c>
      <c r="L113" s="35">
        <f t="shared" si="176"/>
        <v>-258.8</v>
      </c>
      <c r="M113" s="35">
        <f t="shared" si="176"/>
        <v>-97.1</v>
      </c>
      <c r="N113" s="35">
        <f t="shared" si="176"/>
        <v>-43.170200000000001</v>
      </c>
      <c r="O113" s="35">
        <f t="shared" si="176"/>
        <v>0</v>
      </c>
      <c r="P113" s="35">
        <f t="shared" si="176"/>
        <v>0</v>
      </c>
      <c r="Q113" s="35">
        <f t="shared" si="176"/>
        <v>0</v>
      </c>
      <c r="R113" s="35">
        <f t="shared" si="176"/>
        <v>0</v>
      </c>
      <c r="S113" s="35">
        <f t="shared" si="176"/>
        <v>0</v>
      </c>
      <c r="T113" s="35">
        <f t="shared" si="176"/>
        <v>0</v>
      </c>
      <c r="U113" s="35">
        <f t="shared" si="176"/>
        <v>0</v>
      </c>
      <c r="V113" s="35">
        <f t="shared" si="176"/>
        <v>0</v>
      </c>
      <c r="W113" s="35">
        <f t="shared" si="176"/>
        <v>0</v>
      </c>
      <c r="X113" s="35">
        <f t="shared" ref="X113:Y113" si="177">X96</f>
        <v>0</v>
      </c>
      <c r="Y113" s="35">
        <f t="shared" si="177"/>
        <v>0</v>
      </c>
      <c r="Z113" s="35">
        <f t="shared" ref="Z113:AA113" si="178">Z96</f>
        <v>0</v>
      </c>
      <c r="AA113" s="35">
        <f t="shared" si="178"/>
        <v>0</v>
      </c>
      <c r="AB113" s="35">
        <f t="shared" ref="AB113:AF113" si="179">AB96</f>
        <v>0</v>
      </c>
      <c r="AC113" s="35">
        <f t="shared" si="179"/>
        <v>0</v>
      </c>
      <c r="AD113" s="35">
        <f t="shared" si="179"/>
        <v>0</v>
      </c>
      <c r="AE113" s="35">
        <f t="shared" si="179"/>
        <v>0</v>
      </c>
      <c r="AF113" s="35">
        <f t="shared" si="179"/>
        <v>0</v>
      </c>
      <c r="AG113" s="35">
        <f t="shared" ref="AG113:AH113" si="180">AG96</f>
        <v>0</v>
      </c>
      <c r="AH113" s="35">
        <f t="shared" si="180"/>
        <v>0</v>
      </c>
      <c r="AI113" s="35">
        <f t="shared" ref="AI113" si="181">AI96</f>
        <v>0</v>
      </c>
    </row>
    <row r="114" spans="1:37" ht="13.5">
      <c r="A114" s="31" t="s">
        <v>360</v>
      </c>
      <c r="B114" t="s">
        <v>79</v>
      </c>
      <c r="C114" s="35">
        <f t="shared" ref="C114:T114" si="182">C110+C111</f>
        <v>-126.8</v>
      </c>
      <c r="D114" s="35">
        <f t="shared" si="182"/>
        <v>-252.10299999999992</v>
      </c>
      <c r="E114" s="35">
        <f t="shared" si="182"/>
        <v>-333.84077998400005</v>
      </c>
      <c r="F114" s="35">
        <f t="shared" si="182"/>
        <v>-249.36836917799997</v>
      </c>
      <c r="G114" s="35">
        <f t="shared" si="182"/>
        <v>-303.74506249819967</v>
      </c>
      <c r="H114" s="35">
        <f t="shared" si="182"/>
        <v>-100.08483033980031</v>
      </c>
      <c r="I114" s="35">
        <f t="shared" si="182"/>
        <v>-85.705999999999889</v>
      </c>
      <c r="J114" s="35">
        <f t="shared" si="182"/>
        <v>-132.13783428000011</v>
      </c>
      <c r="K114" s="35">
        <f t="shared" si="182"/>
        <v>-156.67668239463754</v>
      </c>
      <c r="L114" s="35">
        <f t="shared" si="182"/>
        <v>-27.536000000000172</v>
      </c>
      <c r="M114" s="35">
        <f t="shared" si="182"/>
        <v>-304.69999999999948</v>
      </c>
      <c r="N114" s="35">
        <f t="shared" si="182"/>
        <v>-463.12259400000028</v>
      </c>
      <c r="O114" s="35">
        <f t="shared" si="182"/>
        <v>-815.76329296999961</v>
      </c>
      <c r="P114" s="35">
        <f t="shared" si="182"/>
        <v>-1249.0429328799994</v>
      </c>
      <c r="Q114" s="35">
        <f t="shared" si="182"/>
        <v>-1461.3082107100001</v>
      </c>
      <c r="R114" s="35">
        <f t="shared" si="182"/>
        <v>-1383.1994992008003</v>
      </c>
      <c r="S114" s="35">
        <f t="shared" si="182"/>
        <v>-877.78044125640042</v>
      </c>
      <c r="T114" s="35">
        <f t="shared" si="182"/>
        <v>-735.96117067000012</v>
      </c>
      <c r="U114" s="35">
        <f t="shared" ref="U114:Z114" si="183">U110+U111</f>
        <v>-705.78022521409355</v>
      </c>
      <c r="V114" s="35">
        <f t="shared" si="183"/>
        <v>-940.2685304529989</v>
      </c>
      <c r="W114" s="35">
        <f t="shared" si="183"/>
        <v>-1176.3128294988592</v>
      </c>
      <c r="X114" s="35">
        <f t="shared" si="183"/>
        <v>-1380.8005097349953</v>
      </c>
      <c r="Y114" s="35">
        <f t="shared" si="183"/>
        <v>-1498.4956558999995</v>
      </c>
      <c r="Z114" s="35">
        <f t="shared" si="183"/>
        <v>-1165.3962034899985</v>
      </c>
      <c r="AA114" s="35">
        <f t="shared" ref="AA114:AF114" si="184">AA110+AA111</f>
        <v>-1669.9591522800006</v>
      </c>
      <c r="AB114" s="35">
        <f t="shared" si="184"/>
        <v>-4818.6964244107048</v>
      </c>
      <c r="AC114" s="35">
        <f t="shared" si="184"/>
        <v>-4253.7879803600044</v>
      </c>
      <c r="AD114" s="35">
        <f t="shared" si="184"/>
        <v>-2547.9787539799977</v>
      </c>
      <c r="AE114" s="35">
        <f t="shared" si="184"/>
        <v>-2518.5699999999997</v>
      </c>
      <c r="AF114" s="35">
        <f t="shared" si="184"/>
        <v>-2445.5999999999985</v>
      </c>
      <c r="AG114" s="35">
        <f t="shared" ref="AG114:AH114" si="185">AG110+AG111</f>
        <v>-2410.9000000000015</v>
      </c>
      <c r="AH114" s="35">
        <f t="shared" si="185"/>
        <v>-2434</v>
      </c>
      <c r="AI114" s="35">
        <f t="shared" ref="AI114" si="186">AI110+AI111</f>
        <v>-2551</v>
      </c>
    </row>
    <row r="115" spans="1:37" ht="13.5">
      <c r="A115" s="31" t="s">
        <v>361</v>
      </c>
      <c r="B115" s="10" t="s">
        <v>84</v>
      </c>
      <c r="C115" s="35">
        <f t="shared" ref="C115:U115" si="187">C110+C67</f>
        <v>-99</v>
      </c>
      <c r="D115" s="35">
        <f t="shared" si="187"/>
        <v>-202.40299999999993</v>
      </c>
      <c r="E115" s="35">
        <f t="shared" si="187"/>
        <v>-277.14077998400001</v>
      </c>
      <c r="F115" s="35">
        <f t="shared" si="187"/>
        <v>-185.22246917799995</v>
      </c>
      <c r="G115" s="35">
        <f t="shared" si="187"/>
        <v>-249.24516249819965</v>
      </c>
      <c r="H115" s="35">
        <f t="shared" si="187"/>
        <v>-14.246879229800328</v>
      </c>
      <c r="I115" s="35">
        <f t="shared" si="187"/>
        <v>19.065900000000113</v>
      </c>
      <c r="J115" s="35">
        <f t="shared" si="187"/>
        <v>44.362165719999865</v>
      </c>
      <c r="K115" s="35">
        <f t="shared" si="187"/>
        <v>36.623317605362445</v>
      </c>
      <c r="L115" s="35">
        <f t="shared" si="187"/>
        <v>372.17299999999983</v>
      </c>
      <c r="M115" s="35">
        <f t="shared" si="187"/>
        <v>-87.499999999999517</v>
      </c>
      <c r="N115" s="35">
        <f t="shared" si="187"/>
        <v>-316.35239400000023</v>
      </c>
      <c r="O115" s="35">
        <f t="shared" si="187"/>
        <v>-718.30329296999957</v>
      </c>
      <c r="P115" s="35">
        <f t="shared" si="187"/>
        <v>-1128.5429328799994</v>
      </c>
      <c r="Q115" s="35">
        <f t="shared" si="187"/>
        <v>-1290.1308857500001</v>
      </c>
      <c r="R115" s="35">
        <f t="shared" si="187"/>
        <v>-1177.1994992008003</v>
      </c>
      <c r="S115" s="35">
        <f t="shared" si="187"/>
        <v>-589.83834860640036</v>
      </c>
      <c r="T115" s="35">
        <f t="shared" si="187"/>
        <v>-482.41120981000017</v>
      </c>
      <c r="U115" s="35">
        <f t="shared" si="187"/>
        <v>-444.50802431409352</v>
      </c>
      <c r="V115" s="35">
        <f t="shared" ref="V115:W115" si="188">V110+V67</f>
        <v>-687.86631447179889</v>
      </c>
      <c r="W115" s="35">
        <f t="shared" si="188"/>
        <v>-845.54986698285916</v>
      </c>
      <c r="X115" s="35">
        <f t="shared" ref="X115:Y115" si="189">X110+X67</f>
        <v>-952.98704133899525</v>
      </c>
      <c r="Y115" s="35">
        <f t="shared" si="189"/>
        <v>-990.35169735999943</v>
      </c>
      <c r="Z115" s="35">
        <f t="shared" ref="Z115:AA115" si="190">Z110+Z67</f>
        <v>-641.56392441999844</v>
      </c>
      <c r="AA115" s="35">
        <f t="shared" si="190"/>
        <v>-1058.9628025500006</v>
      </c>
      <c r="AB115" s="35">
        <f t="shared" ref="AB115:AF115" si="191">AB110+AB67</f>
        <v>-4049.4243657807046</v>
      </c>
      <c r="AC115" s="35">
        <f t="shared" si="191"/>
        <v>-3454.0664516300044</v>
      </c>
      <c r="AD115" s="35">
        <f t="shared" si="191"/>
        <v>-1781.6248904199979</v>
      </c>
      <c r="AE115" s="35">
        <f t="shared" si="191"/>
        <v>-1338.9699999999998</v>
      </c>
      <c r="AF115" s="35">
        <f t="shared" si="191"/>
        <v>-1076.5999999999985</v>
      </c>
      <c r="AG115" s="35">
        <f t="shared" ref="AG115:AH115" si="192">AG110+AG67</f>
        <v>-920.90000000000146</v>
      </c>
      <c r="AH115" s="35">
        <f t="shared" si="192"/>
        <v>-847</v>
      </c>
      <c r="AI115" s="35">
        <f t="shared" ref="AI115" si="193">AI110+AI67</f>
        <v>-951</v>
      </c>
    </row>
    <row r="116" spans="1:37" ht="13.5">
      <c r="A116" s="31" t="s">
        <v>362</v>
      </c>
      <c r="B116" s="10" t="s">
        <v>85</v>
      </c>
      <c r="C116" s="35">
        <f t="shared" ref="C116:U116" si="194">C114+C67</f>
        <v>-72.199999999999989</v>
      </c>
      <c r="D116" s="35">
        <f t="shared" si="194"/>
        <v>-194.50299999999993</v>
      </c>
      <c r="E116" s="35">
        <f t="shared" si="194"/>
        <v>-248.74077998400006</v>
      </c>
      <c r="F116" s="35">
        <f t="shared" si="194"/>
        <v>-121.22246917799995</v>
      </c>
      <c r="G116" s="35">
        <f t="shared" si="194"/>
        <v>-153.34516249819967</v>
      </c>
      <c r="H116" s="35">
        <f t="shared" si="194"/>
        <v>69.753120770199672</v>
      </c>
      <c r="I116" s="35">
        <f t="shared" si="194"/>
        <v>31.765900000000116</v>
      </c>
      <c r="J116" s="35">
        <f t="shared" si="194"/>
        <v>14.562165719999882</v>
      </c>
      <c r="K116" s="35">
        <f t="shared" si="194"/>
        <v>11.923317605362456</v>
      </c>
      <c r="L116" s="35">
        <f t="shared" si="194"/>
        <v>113.37299999999982</v>
      </c>
      <c r="M116" s="35">
        <f t="shared" si="194"/>
        <v>-184.59999999999948</v>
      </c>
      <c r="N116" s="35">
        <f t="shared" si="194"/>
        <v>-359.52259400000025</v>
      </c>
      <c r="O116" s="35">
        <f t="shared" si="194"/>
        <v>-718.30329296999957</v>
      </c>
      <c r="P116" s="35">
        <f t="shared" si="194"/>
        <v>-1128.5429328799994</v>
      </c>
      <c r="Q116" s="35">
        <f t="shared" si="194"/>
        <v>-1290.1308857500001</v>
      </c>
      <c r="R116" s="35">
        <f t="shared" si="194"/>
        <v>-1177.1994992008003</v>
      </c>
      <c r="S116" s="35">
        <f t="shared" si="194"/>
        <v>-589.83834860640036</v>
      </c>
      <c r="T116" s="35">
        <f t="shared" si="194"/>
        <v>-482.41120981000017</v>
      </c>
      <c r="U116" s="35">
        <f t="shared" si="194"/>
        <v>-468.27822360409357</v>
      </c>
      <c r="V116" s="35">
        <f t="shared" ref="V116:W116" si="195">V114+V67</f>
        <v>-691.84561418179896</v>
      </c>
      <c r="W116" s="35">
        <f t="shared" si="195"/>
        <v>-846.44927706285921</v>
      </c>
      <c r="X116" s="35">
        <f t="shared" ref="X116:Y116" si="196">X114+X67</f>
        <v>-977.93504133899535</v>
      </c>
      <c r="Y116" s="35">
        <f t="shared" si="196"/>
        <v>-1016.9756973599995</v>
      </c>
      <c r="Z116" s="35">
        <f t="shared" ref="Z116:AA116" si="197">Z114+Z67</f>
        <v>-644.79652535999855</v>
      </c>
      <c r="AA116" s="35">
        <f t="shared" si="197"/>
        <v>-1058.9628025500006</v>
      </c>
      <c r="AB116" s="35">
        <f t="shared" ref="AB116:AF116" si="198">AB114+AB67</f>
        <v>-4049.4243657807046</v>
      </c>
      <c r="AC116" s="35">
        <f t="shared" si="198"/>
        <v>-3454.0664516300044</v>
      </c>
      <c r="AD116" s="35">
        <f t="shared" si="198"/>
        <v>-1786.8890448899979</v>
      </c>
      <c r="AE116" s="35">
        <f t="shared" si="198"/>
        <v>-1338.9699999999998</v>
      </c>
      <c r="AF116" s="35">
        <f t="shared" si="198"/>
        <v>-1076.5999999999985</v>
      </c>
      <c r="AG116" s="35">
        <f t="shared" ref="AG116:AH116" si="199">AG114+AG67</f>
        <v>-920.90000000000146</v>
      </c>
      <c r="AH116" s="35">
        <f t="shared" si="199"/>
        <v>-847</v>
      </c>
      <c r="AI116" s="35">
        <f t="shared" ref="AI116" si="200">AI114+AI67</f>
        <v>-951</v>
      </c>
    </row>
    <row r="117" spans="1:37" ht="13.5">
      <c r="A117" s="31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</row>
    <row r="118" spans="1:37" ht="15">
      <c r="A118" s="1" t="s">
        <v>607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</row>
    <row r="119" spans="1:37" ht="13.5">
      <c r="A119" s="11" t="s">
        <v>261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7" ht="13.5">
      <c r="A120" s="1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7" ht="13.5">
      <c r="A121" s="31" t="s">
        <v>376</v>
      </c>
      <c r="C121" s="2">
        <f>C122+C129+C134</f>
        <v>-363.452</v>
      </c>
      <c r="D121" s="2">
        <f t="shared" ref="D121:AA121" si="201">D122+D129+D134</f>
        <v>-569.52800000000002</v>
      </c>
      <c r="E121" s="2">
        <f t="shared" si="201"/>
        <v>-513.84573589428987</v>
      </c>
      <c r="F121" s="2">
        <f t="shared" si="201"/>
        <v>-289.61889530519062</v>
      </c>
      <c r="G121" s="2">
        <f t="shared" si="201"/>
        <v>-264.04725052761012</v>
      </c>
      <c r="H121" s="2">
        <f t="shared" si="201"/>
        <v>-175.89968759999994</v>
      </c>
      <c r="I121" s="2">
        <f t="shared" si="201"/>
        <v>-197.09453756000011</v>
      </c>
      <c r="J121" s="2">
        <f t="shared" si="201"/>
        <v>-216.91282151999994</v>
      </c>
      <c r="K121" s="2">
        <f t="shared" si="201"/>
        <v>-382.20882606000015</v>
      </c>
      <c r="L121" s="2">
        <f t="shared" si="201"/>
        <v>-356.20427739000002</v>
      </c>
      <c r="M121" s="2">
        <f t="shared" si="201"/>
        <v>-695.65803223</v>
      </c>
      <c r="N121" s="2">
        <f t="shared" si="201"/>
        <v>-1191.3027713800002</v>
      </c>
      <c r="O121" s="2">
        <f t="shared" si="201"/>
        <v>-1992.05636082</v>
      </c>
      <c r="P121" s="2">
        <f t="shared" si="201"/>
        <v>-2811.2109441699995</v>
      </c>
      <c r="Q121" s="2">
        <f t="shared" si="201"/>
        <v>-1141.1458360699989</v>
      </c>
      <c r="R121" s="2">
        <f t="shared" si="201"/>
        <v>-1198.8038194799992</v>
      </c>
      <c r="S121" s="2">
        <f t="shared" si="201"/>
        <v>-1843.0797735199988</v>
      </c>
      <c r="T121" s="2">
        <f t="shared" si="201"/>
        <v>-1882.7412338499998</v>
      </c>
      <c r="U121" s="2">
        <f t="shared" si="201"/>
        <v>-955.49255319499912</v>
      </c>
      <c r="V121" s="2">
        <f t="shared" si="201"/>
        <v>-1784.18312152</v>
      </c>
      <c r="W121" s="2">
        <f t="shared" si="201"/>
        <v>-1767.0437417900014</v>
      </c>
      <c r="X121" s="2">
        <f t="shared" si="201"/>
        <v>-1890.6357532599993</v>
      </c>
      <c r="Y121" s="2">
        <f t="shared" si="201"/>
        <v>-1308.2479617900003</v>
      </c>
      <c r="Z121" s="2">
        <f t="shared" si="201"/>
        <v>-1192.2110618700005</v>
      </c>
      <c r="AA121" s="2">
        <f t="shared" si="201"/>
        <v>-1024.5381937000011</v>
      </c>
      <c r="AB121" s="2">
        <f t="shared" ref="AB121:AC121" si="202">AB122+AB129+AB134</f>
        <v>-1980.6228166000005</v>
      </c>
      <c r="AC121" s="2">
        <f t="shared" si="202"/>
        <v>-1937.4207647700005</v>
      </c>
      <c r="AD121" s="2">
        <f t="shared" ref="AD121" si="203">AD122+AD129+AD134</f>
        <v>-1011.2742549700006</v>
      </c>
      <c r="AE121" s="2"/>
      <c r="AF121" s="2"/>
      <c r="AG121" s="2"/>
      <c r="AH121" s="2"/>
      <c r="AI121" s="2"/>
    </row>
    <row r="122" spans="1:37" ht="13.5">
      <c r="A122" s="32" t="s">
        <v>336</v>
      </c>
      <c r="C122" s="2">
        <f t="shared" ref="C122" si="204">C123+C126</f>
        <v>-416.70299999999997</v>
      </c>
      <c r="D122" s="2">
        <f t="shared" ref="D122" si="205">D123+D126</f>
        <v>-583.154</v>
      </c>
      <c r="E122" s="2">
        <f t="shared" ref="E122" si="206">E123+E126</f>
        <v>-837.63991825529763</v>
      </c>
      <c r="F122" s="2">
        <f t="shared" ref="F122" si="207">F123+F126</f>
        <v>-688.74372273196025</v>
      </c>
      <c r="G122" s="2">
        <f t="shared" ref="G122" si="208">G123+G126</f>
        <v>-606.73564353177903</v>
      </c>
      <c r="H122" s="2">
        <f t="shared" ref="H122" si="209">H123+H126</f>
        <v>-463.0927882499999</v>
      </c>
      <c r="I122" s="2">
        <f t="shared" ref="I122" si="210">I123+I126</f>
        <v>-445.7481453800001</v>
      </c>
      <c r="J122" s="2">
        <f t="shared" ref="J122" si="211">J123+J126</f>
        <v>-443.70708268999994</v>
      </c>
      <c r="K122" s="2">
        <f t="shared" ref="K122" si="212">K123+K126</f>
        <v>-573.28140006000012</v>
      </c>
      <c r="L122" s="2">
        <f t="shared" ref="L122" si="213">L123+L126</f>
        <v>-846.05700348000005</v>
      </c>
      <c r="M122" s="2">
        <f t="shared" ref="M122" si="214">M123+M126</f>
        <v>-1115.39332221</v>
      </c>
      <c r="N122" s="2">
        <f t="shared" ref="N122" si="215">N123+N126</f>
        <v>-1876.3728805400001</v>
      </c>
      <c r="O122" s="2">
        <f t="shared" ref="O122" si="216">O123+O126</f>
        <v>-2716.4201127300003</v>
      </c>
      <c r="P122" s="2">
        <f t="shared" ref="P122" si="217">P123+P126</f>
        <v>-3812.2102324399993</v>
      </c>
      <c r="Q122" s="2">
        <f t="shared" ref="Q122" si="218">Q123+Q126</f>
        <v>-2065.0715480999988</v>
      </c>
      <c r="R122" s="2">
        <f t="shared" ref="R122" si="219">R123+R126</f>
        <v>-2079.7600213999995</v>
      </c>
      <c r="S122" s="2">
        <f t="shared" ref="S122" si="220">S123+S126</f>
        <v>-2745.905483829999</v>
      </c>
      <c r="T122" s="2">
        <f t="shared" ref="T122" si="221">T123+T126</f>
        <v>-3117.9746932600001</v>
      </c>
      <c r="U122" s="2">
        <f t="shared" ref="U122" si="222">U123+U126</f>
        <v>-2089.9333919449991</v>
      </c>
      <c r="V122" s="2">
        <f t="shared" ref="V122" si="223">V123+V126</f>
        <v>-2979.6891012300002</v>
      </c>
      <c r="W122" s="2">
        <f t="shared" ref="W122" si="224">W123+W126</f>
        <v>-2547.7998400000015</v>
      </c>
      <c r="X122" s="2">
        <f t="shared" ref="X122" si="225">X123+X126</f>
        <v>-2310.7340360299995</v>
      </c>
      <c r="Y122" s="2">
        <f t="shared" ref="Y122" si="226">Y123+Y126</f>
        <v>-1784.87751346</v>
      </c>
      <c r="Z122" s="2">
        <f t="shared" ref="Z122:AA122" si="227">Z123+Z126</f>
        <v>-1871.9766015600007</v>
      </c>
      <c r="AA122" s="2">
        <f t="shared" si="227"/>
        <v>-1615.8487844800011</v>
      </c>
      <c r="AB122" s="2">
        <f t="shared" ref="AB122:AC122" si="228">AB123+AB126</f>
        <v>-3040.8004161600002</v>
      </c>
      <c r="AC122" s="2">
        <f t="shared" si="228"/>
        <v>-3064.9833545900005</v>
      </c>
      <c r="AD122" s="2">
        <f t="shared" ref="AD122" si="229">AD123+AD126</f>
        <v>-2450.2540879700005</v>
      </c>
      <c r="AE122" s="2"/>
      <c r="AF122" s="2"/>
      <c r="AG122" s="2"/>
      <c r="AH122" s="2"/>
      <c r="AI122" s="2"/>
    </row>
    <row r="123" spans="1:37" ht="13.5">
      <c r="A123" s="34" t="s">
        <v>275</v>
      </c>
      <c r="C123" s="2">
        <f t="shared" ref="C123:T123" si="230">C124-C125</f>
        <v>-421.62700000000001</v>
      </c>
      <c r="D123" s="2">
        <f t="shared" si="230"/>
        <v>-587.48800000000006</v>
      </c>
      <c r="E123" s="2">
        <f t="shared" si="230"/>
        <v>-786.33400000000006</v>
      </c>
      <c r="F123" s="2">
        <f t="shared" si="230"/>
        <v>-708.55801289999999</v>
      </c>
      <c r="G123" s="2">
        <f t="shared" si="230"/>
        <v>-598.32730469632872</v>
      </c>
      <c r="H123" s="2">
        <f t="shared" si="230"/>
        <v>-535.03362724999988</v>
      </c>
      <c r="I123" s="2">
        <f t="shared" si="230"/>
        <v>-516.70211756000003</v>
      </c>
      <c r="J123" s="2">
        <f t="shared" si="230"/>
        <v>-496.51709229999994</v>
      </c>
      <c r="K123" s="2">
        <f t="shared" si="230"/>
        <v>-658.89097229000004</v>
      </c>
      <c r="L123" s="2">
        <f t="shared" si="230"/>
        <v>-930.81824000000006</v>
      </c>
      <c r="M123" s="2">
        <f t="shared" si="230"/>
        <v>-1217.5056098500002</v>
      </c>
      <c r="N123" s="2">
        <f t="shared" si="230"/>
        <v>-2056.53359606</v>
      </c>
      <c r="O123" s="2">
        <f t="shared" si="230"/>
        <v>-2888.7520336500002</v>
      </c>
      <c r="P123" s="2">
        <f t="shared" si="230"/>
        <v>-3836.8782292299993</v>
      </c>
      <c r="Q123" s="2">
        <f t="shared" si="230"/>
        <v>-2416.733688419999</v>
      </c>
      <c r="R123" s="2">
        <f t="shared" si="230"/>
        <v>-2628.0895500399997</v>
      </c>
      <c r="S123" s="2">
        <f t="shared" si="230"/>
        <v>-3499.6145017699992</v>
      </c>
      <c r="T123" s="2">
        <f t="shared" si="230"/>
        <v>-4226.1088051500001</v>
      </c>
      <c r="U123" s="2">
        <f t="shared" ref="U123:W123" si="231">U124-U125</f>
        <v>-3506.2457865199995</v>
      </c>
      <c r="V123" s="2">
        <f t="shared" si="231"/>
        <v>-4285.6419627499999</v>
      </c>
      <c r="W123" s="2">
        <f t="shared" si="231"/>
        <v>-3951.9416998700012</v>
      </c>
      <c r="X123" s="2">
        <f t="shared" ref="X123:AC123" si="232">X124-X125</f>
        <v>-3882.5297201799999</v>
      </c>
      <c r="Y123" s="2">
        <f t="shared" si="232"/>
        <v>-3809.1993194000001</v>
      </c>
      <c r="Z123" s="2">
        <f t="shared" si="232"/>
        <v>-4115.7764414700005</v>
      </c>
      <c r="AA123" s="2">
        <f t="shared" si="232"/>
        <v>-3791.6975800200007</v>
      </c>
      <c r="AB123" s="2">
        <f t="shared" si="232"/>
        <v>-3164.9959168599999</v>
      </c>
      <c r="AC123" s="2">
        <f t="shared" si="232"/>
        <v>-3789.5501859200003</v>
      </c>
      <c r="AD123" s="2">
        <f t="shared" ref="AD123" si="233">AD124-AD125</f>
        <v>-5132.5286206700002</v>
      </c>
      <c r="AE123" s="2"/>
      <c r="AF123" s="2"/>
      <c r="AG123" s="2"/>
      <c r="AH123" s="2"/>
      <c r="AI123" s="2"/>
    </row>
    <row r="124" spans="1:37" ht="13.5">
      <c r="A124" s="36" t="s">
        <v>377</v>
      </c>
      <c r="C124" s="73">
        <v>289.52600000000001</v>
      </c>
      <c r="D124" s="73">
        <v>309.96499999999997</v>
      </c>
      <c r="E124" s="73">
        <v>376.49799999999999</v>
      </c>
      <c r="F124" s="73">
        <v>304.47608559999998</v>
      </c>
      <c r="G124" s="73">
        <v>340.95694764999996</v>
      </c>
      <c r="H124" s="73">
        <v>478.26815680000004</v>
      </c>
      <c r="I124" s="73">
        <v>484.85963666000004</v>
      </c>
      <c r="J124" s="73">
        <v>574.29922180999995</v>
      </c>
      <c r="K124" s="73">
        <v>767.53142023999999</v>
      </c>
      <c r="L124" s="73">
        <v>1055.0627361699999</v>
      </c>
      <c r="M124" s="73">
        <v>1413.89987271</v>
      </c>
      <c r="N124" s="73">
        <v>1586.4006306400001</v>
      </c>
      <c r="O124" s="73">
        <v>2055.6125357199999</v>
      </c>
      <c r="P124" s="73">
        <v>2387.5843233400001</v>
      </c>
      <c r="Q124" s="73">
        <v>1853.7113155100001</v>
      </c>
      <c r="R124" s="73">
        <v>2393.2508646900001</v>
      </c>
      <c r="S124" s="73">
        <v>3222.9530967300007</v>
      </c>
      <c r="T124" s="73">
        <v>3459.0987603599997</v>
      </c>
      <c r="U124" s="73">
        <v>4190.7599267700007</v>
      </c>
      <c r="V124" s="73">
        <v>3995.07259987</v>
      </c>
      <c r="W124" s="73">
        <v>3021.0385284999998</v>
      </c>
      <c r="X124" s="73">
        <v>2864.69801719</v>
      </c>
      <c r="Y124" s="73">
        <v>3569.9167557599999</v>
      </c>
      <c r="Z124" s="73">
        <v>4406.5030342199998</v>
      </c>
      <c r="AA124" s="73">
        <v>4945.5687266899995</v>
      </c>
      <c r="AB124" s="73">
        <v>4346.5259274700002</v>
      </c>
      <c r="AC124" s="73">
        <v>5539.3392119999999</v>
      </c>
      <c r="AD124" s="73">
        <v>7536.2500863799996</v>
      </c>
      <c r="AE124" s="73"/>
      <c r="AF124" s="73"/>
      <c r="AG124" s="73"/>
      <c r="AH124" s="73"/>
      <c r="AI124" s="73"/>
      <c r="AJ124" s="2"/>
      <c r="AK124" s="2"/>
    </row>
    <row r="125" spans="1:37" ht="13.5">
      <c r="A125" s="36" t="s">
        <v>378</v>
      </c>
      <c r="C125" s="73">
        <v>711.15300000000002</v>
      </c>
      <c r="D125" s="73">
        <v>897.45299999999997</v>
      </c>
      <c r="E125" s="73">
        <v>1162.8320000000001</v>
      </c>
      <c r="F125" s="73">
        <v>1013.0340985</v>
      </c>
      <c r="G125" s="73">
        <v>939.28425234632869</v>
      </c>
      <c r="H125" s="73">
        <v>1013.3017840499999</v>
      </c>
      <c r="I125" s="73">
        <v>1001.56175422</v>
      </c>
      <c r="J125" s="73">
        <v>1070.8163141099999</v>
      </c>
      <c r="K125" s="73">
        <v>1426.42239253</v>
      </c>
      <c r="L125" s="73">
        <v>1985.8809761699999</v>
      </c>
      <c r="M125" s="73">
        <v>2631.4054825600001</v>
      </c>
      <c r="N125" s="73">
        <v>3642.9342267000002</v>
      </c>
      <c r="O125" s="73">
        <v>4944.36456937</v>
      </c>
      <c r="P125" s="73">
        <v>6224.4625525699994</v>
      </c>
      <c r="Q125" s="73">
        <v>4270.4450039299991</v>
      </c>
      <c r="R125" s="73">
        <v>5021.3404147299998</v>
      </c>
      <c r="S125" s="73">
        <v>6722.5675984999998</v>
      </c>
      <c r="T125" s="73">
        <v>7685.2075655099998</v>
      </c>
      <c r="U125" s="73">
        <v>7697.0057132900001</v>
      </c>
      <c r="V125" s="73">
        <v>8280.7145626199999</v>
      </c>
      <c r="W125" s="73">
        <v>6972.980228370001</v>
      </c>
      <c r="X125" s="73">
        <v>6747.2277373699999</v>
      </c>
      <c r="Y125" s="73">
        <v>7379.11607516</v>
      </c>
      <c r="Z125" s="73">
        <v>8522.2794756900003</v>
      </c>
      <c r="AA125" s="73">
        <v>8737.2663067100002</v>
      </c>
      <c r="AB125" s="73">
        <v>7511.52184433</v>
      </c>
      <c r="AC125" s="73">
        <v>9328.8893979200002</v>
      </c>
      <c r="AD125" s="73">
        <v>12668.77870705</v>
      </c>
      <c r="AE125" s="73"/>
      <c r="AF125" s="73"/>
      <c r="AG125" s="73"/>
      <c r="AH125" s="73"/>
      <c r="AI125" s="73"/>
      <c r="AJ125" s="2"/>
    </row>
    <row r="126" spans="1:37" ht="13.5">
      <c r="A126" s="34" t="s">
        <v>276</v>
      </c>
      <c r="C126" s="2">
        <f t="shared" ref="C126:T126" si="234">C127-C128</f>
        <v>4.9240000000000066</v>
      </c>
      <c r="D126" s="2">
        <f t="shared" si="234"/>
        <v>4.3340000000000032</v>
      </c>
      <c r="E126" s="2">
        <f t="shared" si="234"/>
        <v>-51.305918255297598</v>
      </c>
      <c r="F126" s="2">
        <f t="shared" si="234"/>
        <v>19.814290168039747</v>
      </c>
      <c r="G126" s="2">
        <f t="shared" si="234"/>
        <v>-8.4083388354502802</v>
      </c>
      <c r="H126" s="2">
        <f t="shared" si="234"/>
        <v>71.940838999999983</v>
      </c>
      <c r="I126" s="2">
        <f t="shared" si="234"/>
        <v>70.953972179999937</v>
      </c>
      <c r="J126" s="2">
        <f t="shared" si="234"/>
        <v>52.810009610000009</v>
      </c>
      <c r="K126" s="2">
        <f t="shared" si="234"/>
        <v>85.609572229999969</v>
      </c>
      <c r="L126" s="2">
        <f t="shared" si="234"/>
        <v>84.761236520000011</v>
      </c>
      <c r="M126" s="2">
        <f t="shared" si="234"/>
        <v>102.1122876400002</v>
      </c>
      <c r="N126" s="2">
        <f t="shared" si="234"/>
        <v>180.16071552000005</v>
      </c>
      <c r="O126" s="2">
        <f t="shared" si="234"/>
        <v>172.33192092000013</v>
      </c>
      <c r="P126" s="2">
        <f t="shared" si="234"/>
        <v>24.667996789999961</v>
      </c>
      <c r="Q126" s="2">
        <f t="shared" si="234"/>
        <v>351.66214031999993</v>
      </c>
      <c r="R126" s="2">
        <f t="shared" si="234"/>
        <v>548.32952864000026</v>
      </c>
      <c r="S126" s="2">
        <f t="shared" si="234"/>
        <v>753.70901794000019</v>
      </c>
      <c r="T126" s="2">
        <f t="shared" si="234"/>
        <v>1108.1341118900002</v>
      </c>
      <c r="U126" s="2">
        <f t="shared" ref="U126:V126" si="235">U127-U128</f>
        <v>1416.3123945750006</v>
      </c>
      <c r="V126" s="2">
        <f t="shared" si="235"/>
        <v>1305.9528615199995</v>
      </c>
      <c r="W126" s="2">
        <f t="shared" ref="W126:AD126" si="236">W127-W128</f>
        <v>1404.14185987</v>
      </c>
      <c r="X126" s="2">
        <f t="shared" si="236"/>
        <v>1571.7956841500002</v>
      </c>
      <c r="Y126" s="2">
        <f t="shared" si="236"/>
        <v>2024.3218059400001</v>
      </c>
      <c r="Z126" s="2">
        <f t="shared" si="236"/>
        <v>2243.7998399099997</v>
      </c>
      <c r="AA126" s="2">
        <f t="shared" si="236"/>
        <v>2175.8487955399996</v>
      </c>
      <c r="AB126" s="2">
        <f t="shared" si="236"/>
        <v>124.19550069999991</v>
      </c>
      <c r="AC126" s="2">
        <f t="shared" si="236"/>
        <v>724.56683132999979</v>
      </c>
      <c r="AD126" s="2">
        <f t="shared" si="236"/>
        <v>2682.2745326999998</v>
      </c>
      <c r="AE126" s="2"/>
      <c r="AF126" s="2"/>
      <c r="AG126" s="2"/>
      <c r="AH126" s="2"/>
      <c r="AI126" s="2"/>
    </row>
    <row r="127" spans="1:37" ht="13.5">
      <c r="A127" s="36" t="s">
        <v>379</v>
      </c>
      <c r="C127" s="73">
        <v>110.545</v>
      </c>
      <c r="D127" s="73">
        <v>98.009</v>
      </c>
      <c r="E127" s="73">
        <v>198.2305945</v>
      </c>
      <c r="F127" s="73">
        <v>365.24350157614168</v>
      </c>
      <c r="G127" s="73">
        <v>216.7667337361857</v>
      </c>
      <c r="H127" s="73">
        <v>368.00648263999994</v>
      </c>
      <c r="I127" s="73">
        <v>381.13035288999993</v>
      </c>
      <c r="J127" s="73">
        <v>417.90822055999996</v>
      </c>
      <c r="K127" s="73">
        <v>484.46938107</v>
      </c>
      <c r="L127" s="73">
        <v>570.63740376999999</v>
      </c>
      <c r="M127" s="73">
        <v>737.90210144000025</v>
      </c>
      <c r="N127" s="73">
        <v>913.49578914000006</v>
      </c>
      <c r="O127" s="73">
        <v>1107.0399573700001</v>
      </c>
      <c r="P127" s="73">
        <v>1270.85744028</v>
      </c>
      <c r="Q127" s="73">
        <v>1329.3041752299998</v>
      </c>
      <c r="R127" s="73">
        <v>1640.8456748400001</v>
      </c>
      <c r="S127" s="73">
        <v>2018.9177967800001</v>
      </c>
      <c r="T127" s="73">
        <v>2561.9779114500002</v>
      </c>
      <c r="U127" s="73">
        <v>2980.9383452600005</v>
      </c>
      <c r="V127" s="73">
        <v>3043.5935426099995</v>
      </c>
      <c r="W127" s="73">
        <v>3087.12188281</v>
      </c>
      <c r="X127" s="73">
        <v>3313.0354387000002</v>
      </c>
      <c r="Y127" s="73">
        <v>3990.1165689099998</v>
      </c>
      <c r="Z127" s="73">
        <v>4490.1144332200001</v>
      </c>
      <c r="AA127" s="73">
        <v>4600.4993390399995</v>
      </c>
      <c r="AB127" s="73">
        <v>1580.10078735</v>
      </c>
      <c r="AC127" s="73">
        <v>2546.8369773899999</v>
      </c>
      <c r="AD127" s="73">
        <v>5654.3034827699994</v>
      </c>
      <c r="AE127" s="73"/>
      <c r="AF127" s="73"/>
      <c r="AG127" s="73"/>
      <c r="AH127" s="73"/>
      <c r="AI127" s="73"/>
      <c r="AJ127" s="2"/>
    </row>
    <row r="128" spans="1:37" ht="13.5">
      <c r="A128" s="36" t="s">
        <v>380</v>
      </c>
      <c r="C128" s="73">
        <v>105.621</v>
      </c>
      <c r="D128" s="73">
        <v>93.674999999999997</v>
      </c>
      <c r="E128" s="73">
        <v>249.53651275529759</v>
      </c>
      <c r="F128" s="73">
        <v>345.42921140810193</v>
      </c>
      <c r="G128" s="73">
        <v>225.17507257163598</v>
      </c>
      <c r="H128" s="73">
        <v>296.06564363999996</v>
      </c>
      <c r="I128" s="73">
        <v>310.17638070999999</v>
      </c>
      <c r="J128" s="73">
        <v>365.09821094999995</v>
      </c>
      <c r="K128" s="73">
        <v>398.85980884000003</v>
      </c>
      <c r="L128" s="73">
        <v>485.87616724999998</v>
      </c>
      <c r="M128" s="73">
        <v>635.78981380000005</v>
      </c>
      <c r="N128" s="73">
        <v>733.33507362</v>
      </c>
      <c r="O128" s="73">
        <v>934.70803645000001</v>
      </c>
      <c r="P128" s="73">
        <v>1246.18944349</v>
      </c>
      <c r="Q128" s="73">
        <v>977.64203490999989</v>
      </c>
      <c r="R128" s="73">
        <v>1092.5161461999999</v>
      </c>
      <c r="S128" s="73">
        <v>1265.2087788399999</v>
      </c>
      <c r="T128" s="73">
        <v>1453.84379956</v>
      </c>
      <c r="U128" s="73">
        <v>1564.6259506849999</v>
      </c>
      <c r="V128" s="73">
        <v>1737.64068109</v>
      </c>
      <c r="W128" s="73">
        <v>1682.98002294</v>
      </c>
      <c r="X128" s="73">
        <v>1741.23975455</v>
      </c>
      <c r="Y128" s="73">
        <v>1965.7947629699997</v>
      </c>
      <c r="Z128" s="73">
        <v>2246.3145933100004</v>
      </c>
      <c r="AA128" s="73">
        <v>2424.6505434999999</v>
      </c>
      <c r="AB128" s="73">
        <v>1455.9052866500001</v>
      </c>
      <c r="AC128" s="73">
        <v>1822.2701460600001</v>
      </c>
      <c r="AD128" s="73">
        <v>2972.0289500699996</v>
      </c>
      <c r="AE128" s="73"/>
      <c r="AF128" s="73"/>
      <c r="AG128" s="73"/>
      <c r="AH128" s="73"/>
      <c r="AI128" s="73"/>
      <c r="AJ128" s="2"/>
    </row>
    <row r="129" spans="1:36" ht="13.5">
      <c r="A129" s="32" t="s">
        <v>647</v>
      </c>
      <c r="C129" s="73">
        <v>-60.67</v>
      </c>
      <c r="D129" s="73">
        <v>-70.492000000000004</v>
      </c>
      <c r="E129" s="73">
        <v>127.43998145031702</v>
      </c>
      <c r="F129" s="73">
        <v>190.84477820000001</v>
      </c>
      <c r="G129" s="73">
        <v>146.92997930125554</v>
      </c>
      <c r="H129" s="73">
        <v>37.391809019999997</v>
      </c>
      <c r="I129" s="73">
        <v>20.088548400000004</v>
      </c>
      <c r="J129" s="73">
        <v>10.363032750000002</v>
      </c>
      <c r="K129" s="73">
        <v>9.5199625799999836</v>
      </c>
      <c r="L129" s="73">
        <v>73.605461450000007</v>
      </c>
      <c r="M129" s="73">
        <v>60.697658740000008</v>
      </c>
      <c r="N129" s="73">
        <v>161.12668840999999</v>
      </c>
      <c r="O129" s="73">
        <v>35.909997479999994</v>
      </c>
      <c r="P129" s="73">
        <v>-59.363763799999958</v>
      </c>
      <c r="Q129" s="73">
        <v>-43.578111969999981</v>
      </c>
      <c r="R129" s="73">
        <v>-217.51824387000002</v>
      </c>
      <c r="S129" s="73">
        <v>-425.84708010000003</v>
      </c>
      <c r="T129" s="73">
        <v>-172.35790517000004</v>
      </c>
      <c r="U129" s="73">
        <v>-317.0561043699999</v>
      </c>
      <c r="V129" s="73">
        <v>-229.81423620000007</v>
      </c>
      <c r="W129" s="73">
        <v>-338.79723371999989</v>
      </c>
      <c r="X129" s="73">
        <v>-700.97787884999991</v>
      </c>
      <c r="Y129" s="73">
        <v>-796.44644210000001</v>
      </c>
      <c r="Z129" s="73">
        <v>-684.01803699999982</v>
      </c>
      <c r="AA129" s="73">
        <v>-783.68019077999998</v>
      </c>
      <c r="AB129" s="73">
        <v>-749.47395557000027</v>
      </c>
      <c r="AC129" s="73">
        <v>-1176.1437397900002</v>
      </c>
      <c r="AD129" s="73">
        <v>-1613.2205770700002</v>
      </c>
      <c r="AE129" s="73"/>
      <c r="AF129" s="73"/>
      <c r="AG129" s="73"/>
      <c r="AH129" s="73"/>
      <c r="AI129" s="73"/>
    </row>
    <row r="130" spans="1:36" ht="13.5">
      <c r="A130" s="34" t="s">
        <v>335</v>
      </c>
      <c r="C130" s="73">
        <v>-1.502</v>
      </c>
      <c r="D130" s="73">
        <v>-1.1030000000000002</v>
      </c>
      <c r="E130" s="73">
        <v>175.05</v>
      </c>
      <c r="F130" s="73">
        <v>231.11500000000001</v>
      </c>
      <c r="G130" s="73">
        <v>194.56387512000001</v>
      </c>
      <c r="H130" s="73">
        <v>124.87357922</v>
      </c>
      <c r="I130" s="73">
        <v>126.84295999000001</v>
      </c>
      <c r="J130" s="73">
        <v>136.23041556999999</v>
      </c>
      <c r="K130" s="73">
        <v>152.39493075999999</v>
      </c>
      <c r="L130" s="73">
        <v>221.30979801000001</v>
      </c>
      <c r="M130" s="73">
        <v>229.24785595999998</v>
      </c>
      <c r="N130" s="73">
        <v>295.11317212999995</v>
      </c>
      <c r="O130" s="73">
        <v>379.23387914</v>
      </c>
      <c r="P130" s="73">
        <v>374.57297175999997</v>
      </c>
      <c r="Q130" s="73">
        <v>361.49734642999999</v>
      </c>
      <c r="R130" s="73">
        <v>332.47604461000003</v>
      </c>
      <c r="S130" s="73">
        <v>440.33747263000004</v>
      </c>
      <c r="T130" s="73">
        <v>567.51911924000001</v>
      </c>
      <c r="U130" s="73">
        <v>630.55674295999995</v>
      </c>
      <c r="V130" s="73">
        <v>662.81611435999991</v>
      </c>
      <c r="W130" s="73">
        <v>488.33634932999996</v>
      </c>
      <c r="X130" s="73">
        <v>557.84572722999997</v>
      </c>
      <c r="Y130" s="73">
        <v>622.67937293</v>
      </c>
      <c r="Z130" s="73">
        <v>697.33452588</v>
      </c>
      <c r="AA130" s="73">
        <v>806.60087818</v>
      </c>
      <c r="AB130" s="73">
        <v>488.19530193000003</v>
      </c>
      <c r="AC130" s="73">
        <v>462.58881690999999</v>
      </c>
      <c r="AD130" s="73">
        <v>671.03318521999995</v>
      </c>
      <c r="AE130" s="73"/>
      <c r="AF130" s="73"/>
      <c r="AG130" s="73"/>
      <c r="AH130" s="73"/>
      <c r="AI130" s="73"/>
      <c r="AJ130" s="2"/>
    </row>
    <row r="131" spans="1:36" ht="13.5">
      <c r="A131" s="34" t="s">
        <v>648</v>
      </c>
      <c r="C131" s="2">
        <f t="shared" ref="C131:T131" si="237">C130-C129</f>
        <v>59.167999999999999</v>
      </c>
      <c r="D131" s="2">
        <f t="shared" si="237"/>
        <v>69.38900000000001</v>
      </c>
      <c r="E131" s="2">
        <f t="shared" si="237"/>
        <v>47.610018549682991</v>
      </c>
      <c r="F131" s="2">
        <f t="shared" si="237"/>
        <v>40.270221800000002</v>
      </c>
      <c r="G131" s="2">
        <f t="shared" si="237"/>
        <v>47.633895818744463</v>
      </c>
      <c r="H131" s="2">
        <f t="shared" si="237"/>
        <v>87.4817702</v>
      </c>
      <c r="I131" s="2">
        <f t="shared" si="237"/>
        <v>106.75441159</v>
      </c>
      <c r="J131" s="2">
        <f t="shared" si="237"/>
        <v>125.86738281999999</v>
      </c>
      <c r="K131" s="2">
        <f t="shared" si="237"/>
        <v>142.87496818</v>
      </c>
      <c r="L131" s="2">
        <f t="shared" si="237"/>
        <v>147.70433656</v>
      </c>
      <c r="M131" s="2">
        <f t="shared" si="237"/>
        <v>168.55019721999997</v>
      </c>
      <c r="N131" s="2">
        <f t="shared" si="237"/>
        <v>133.98648371999997</v>
      </c>
      <c r="O131" s="2">
        <f t="shared" si="237"/>
        <v>343.32388165999998</v>
      </c>
      <c r="P131" s="2">
        <f t="shared" si="237"/>
        <v>433.93673555999993</v>
      </c>
      <c r="Q131" s="2">
        <f t="shared" si="237"/>
        <v>405.0754584</v>
      </c>
      <c r="R131" s="2">
        <f t="shared" si="237"/>
        <v>549.99428848000002</v>
      </c>
      <c r="S131" s="2">
        <f t="shared" si="237"/>
        <v>866.18455273000006</v>
      </c>
      <c r="T131" s="2">
        <f t="shared" si="237"/>
        <v>739.8770244100001</v>
      </c>
      <c r="U131" s="2">
        <f t="shared" ref="U131:AA131" si="238">U130-U129</f>
        <v>947.61284732999979</v>
      </c>
      <c r="V131" s="2">
        <f t="shared" si="238"/>
        <v>892.63035056000001</v>
      </c>
      <c r="W131" s="2">
        <f t="shared" si="238"/>
        <v>827.13358304999986</v>
      </c>
      <c r="X131" s="2">
        <f t="shared" si="238"/>
        <v>1258.82360608</v>
      </c>
      <c r="Y131" s="2">
        <f t="shared" si="238"/>
        <v>1419.12581503</v>
      </c>
      <c r="Z131" s="2">
        <f t="shared" si="238"/>
        <v>1381.3525628799998</v>
      </c>
      <c r="AA131" s="2">
        <f t="shared" si="238"/>
        <v>1590.2810689600001</v>
      </c>
      <c r="AB131" s="2">
        <f t="shared" ref="AB131:AD131" si="239">AB130-AB129</f>
        <v>1237.6692575000002</v>
      </c>
      <c r="AC131" s="2">
        <f t="shared" si="239"/>
        <v>1638.7325567000003</v>
      </c>
      <c r="AD131" s="2">
        <f t="shared" si="239"/>
        <v>2284.2537622899999</v>
      </c>
      <c r="AE131" s="2"/>
      <c r="AF131" s="2"/>
      <c r="AG131" s="2"/>
      <c r="AH131" s="2"/>
      <c r="AI131" s="2"/>
    </row>
    <row r="132" spans="1:36" ht="13.5">
      <c r="A132" s="36" t="s">
        <v>312</v>
      </c>
      <c r="B132" t="s">
        <v>106</v>
      </c>
      <c r="C132" s="2">
        <f t="shared" ref="C132:T132" si="240">ROUND(C68/C240,1)</f>
        <v>41.6</v>
      </c>
      <c r="D132" s="2">
        <f t="shared" si="240"/>
        <v>36.4</v>
      </c>
      <c r="E132" s="2">
        <f t="shared" si="240"/>
        <v>36.299999999999997</v>
      </c>
      <c r="F132" s="2">
        <f t="shared" si="240"/>
        <v>35.6</v>
      </c>
      <c r="G132" s="2">
        <f t="shared" si="240"/>
        <v>38.799999999999997</v>
      </c>
      <c r="H132" s="2">
        <f t="shared" si="240"/>
        <v>36.799999999999997</v>
      </c>
      <c r="I132" s="2">
        <f t="shared" si="240"/>
        <v>24.7</v>
      </c>
      <c r="J132" s="2">
        <f t="shared" si="240"/>
        <v>30.4</v>
      </c>
      <c r="K132" s="2">
        <f t="shared" si="240"/>
        <v>34.200000000000003</v>
      </c>
      <c r="L132" s="2">
        <f t="shared" si="240"/>
        <v>25.3</v>
      </c>
      <c r="M132" s="2">
        <f t="shared" si="240"/>
        <v>21.2</v>
      </c>
      <c r="N132" s="2">
        <f t="shared" si="240"/>
        <v>20.3</v>
      </c>
      <c r="O132" s="2">
        <f t="shared" si="240"/>
        <v>23.3</v>
      </c>
      <c r="P132" s="2">
        <f t="shared" si="240"/>
        <v>43.1</v>
      </c>
      <c r="Q132" s="2">
        <f t="shared" si="240"/>
        <v>67.599999999999994</v>
      </c>
      <c r="R132" s="2">
        <f t="shared" si="240"/>
        <v>74.3</v>
      </c>
      <c r="S132" s="2">
        <f t="shared" si="240"/>
        <v>107.6</v>
      </c>
      <c r="T132" s="2">
        <f t="shared" si="240"/>
        <v>80.3</v>
      </c>
      <c r="U132" s="2">
        <f t="shared" ref="U132:AA132" si="241">ROUND(U68/U240,1)</f>
        <v>80.7</v>
      </c>
      <c r="V132" s="2">
        <f t="shared" si="241"/>
        <v>79</v>
      </c>
      <c r="W132" s="2">
        <f t="shared" si="241"/>
        <v>76.8</v>
      </c>
      <c r="X132" s="2">
        <f t="shared" si="241"/>
        <v>82.4</v>
      </c>
      <c r="Y132" s="2">
        <f t="shared" si="241"/>
        <v>94.6</v>
      </c>
      <c r="Z132" s="2">
        <f t="shared" si="241"/>
        <v>106</v>
      </c>
      <c r="AA132" s="2">
        <f t="shared" si="241"/>
        <v>114.9</v>
      </c>
      <c r="AB132" s="2">
        <f t="shared" ref="AB132" si="242">ROUND(AB68/AB240,1)</f>
        <v>108.2</v>
      </c>
      <c r="AC132" s="2">
        <f t="shared" ref="AC132:AD132" si="243">ROUND(AC68/AC240,1)</f>
        <v>88.1</v>
      </c>
      <c r="AD132" s="2">
        <f t="shared" si="243"/>
        <v>81.099999999999994</v>
      </c>
      <c r="AE132" s="2"/>
      <c r="AF132" s="2"/>
      <c r="AG132" s="2"/>
      <c r="AH132" s="2"/>
      <c r="AI132" s="2"/>
    </row>
    <row r="133" spans="1:36" ht="13.5">
      <c r="A133" s="36" t="s">
        <v>313</v>
      </c>
      <c r="C133" s="2">
        <f t="shared" ref="C133:T133" si="244">C131-C132</f>
        <v>17.567999999999998</v>
      </c>
      <c r="D133" s="2">
        <f t="shared" si="244"/>
        <v>32.989000000000011</v>
      </c>
      <c r="E133" s="2">
        <f t="shared" si="244"/>
        <v>11.310018549682994</v>
      </c>
      <c r="F133" s="2">
        <f t="shared" si="244"/>
        <v>4.6702218000000002</v>
      </c>
      <c r="G133" s="2">
        <f t="shared" si="244"/>
        <v>8.8338958187444661</v>
      </c>
      <c r="H133" s="2">
        <f t="shared" si="244"/>
        <v>50.681770200000003</v>
      </c>
      <c r="I133" s="2">
        <f t="shared" si="244"/>
        <v>82.054411590000001</v>
      </c>
      <c r="J133" s="2">
        <f t="shared" si="244"/>
        <v>95.467382819999983</v>
      </c>
      <c r="K133" s="2">
        <f t="shared" si="244"/>
        <v>108.67496817999999</v>
      </c>
      <c r="L133" s="2">
        <f t="shared" si="244"/>
        <v>122.40433656</v>
      </c>
      <c r="M133" s="2">
        <f t="shared" si="244"/>
        <v>147.35019721999998</v>
      </c>
      <c r="N133" s="2">
        <f t="shared" si="244"/>
        <v>113.68648371999997</v>
      </c>
      <c r="O133" s="2">
        <f t="shared" si="244"/>
        <v>320.02388165999997</v>
      </c>
      <c r="P133" s="2">
        <f t="shared" si="244"/>
        <v>390.83673555999991</v>
      </c>
      <c r="Q133" s="2">
        <f t="shared" si="244"/>
        <v>337.47545839999998</v>
      </c>
      <c r="R133" s="2">
        <f t="shared" si="244"/>
        <v>475.69428848000001</v>
      </c>
      <c r="S133" s="2">
        <f t="shared" si="244"/>
        <v>758.58455273000004</v>
      </c>
      <c r="T133" s="2">
        <f t="shared" si="244"/>
        <v>659.57702441000015</v>
      </c>
      <c r="U133" s="2">
        <f t="shared" ref="U133:X133" si="245">U131-U132</f>
        <v>866.91284732999975</v>
      </c>
      <c r="V133" s="2">
        <f t="shared" si="245"/>
        <v>813.63035056000001</v>
      </c>
      <c r="W133" s="2">
        <f t="shared" si="245"/>
        <v>750.3335830499999</v>
      </c>
      <c r="X133" s="2">
        <f t="shared" si="245"/>
        <v>1176.4236060799999</v>
      </c>
      <c r="Y133" s="2">
        <f t="shared" ref="Y133:AA133" si="246">Y131-Y132</f>
        <v>1324.5258150300001</v>
      </c>
      <c r="Z133" s="2">
        <f t="shared" si="246"/>
        <v>1275.3525628799998</v>
      </c>
      <c r="AA133" s="2">
        <f t="shared" si="246"/>
        <v>1475.38106896</v>
      </c>
      <c r="AB133" s="2">
        <f t="shared" ref="AB133:AD133" si="247">AB131-AB132</f>
        <v>1129.4692575000001</v>
      </c>
      <c r="AC133" s="2">
        <f t="shared" si="247"/>
        <v>1550.6325567000004</v>
      </c>
      <c r="AD133" s="2">
        <f t="shared" si="247"/>
        <v>2203.15376229</v>
      </c>
      <c r="AE133" s="2"/>
      <c r="AF133" s="2"/>
      <c r="AG133" s="2"/>
      <c r="AH133" s="2"/>
      <c r="AI133" s="2"/>
    </row>
    <row r="134" spans="1:36" ht="13.5">
      <c r="A134" s="32" t="s">
        <v>649</v>
      </c>
      <c r="C134" s="73">
        <v>113.92100000000001</v>
      </c>
      <c r="D134" s="73">
        <v>84.117999999999995</v>
      </c>
      <c r="E134" s="73">
        <v>196.35420091069068</v>
      </c>
      <c r="F134" s="73">
        <v>208.28004922676962</v>
      </c>
      <c r="G134" s="73">
        <v>195.75841370291332</v>
      </c>
      <c r="H134" s="73">
        <v>249.80129162999998</v>
      </c>
      <c r="I134" s="73">
        <v>228.56505942000001</v>
      </c>
      <c r="J134" s="73">
        <v>216.43122842</v>
      </c>
      <c r="K134" s="73">
        <v>181.55261142000001</v>
      </c>
      <c r="L134" s="73">
        <v>416.24726464000003</v>
      </c>
      <c r="M134" s="73">
        <v>359.03763124</v>
      </c>
      <c r="N134" s="73">
        <v>523.94342074999997</v>
      </c>
      <c r="O134" s="73">
        <v>688.45375443</v>
      </c>
      <c r="P134" s="73">
        <v>1060.3630520699999</v>
      </c>
      <c r="Q134" s="73">
        <v>967.5038239999999</v>
      </c>
      <c r="R134" s="73">
        <v>1098.4744457900001</v>
      </c>
      <c r="S134" s="73">
        <v>1328.6727904100001</v>
      </c>
      <c r="T134" s="73">
        <v>1407.5913645800001</v>
      </c>
      <c r="U134" s="73">
        <v>1451.49694312</v>
      </c>
      <c r="V134" s="73">
        <v>1425.3202159100001</v>
      </c>
      <c r="W134" s="73">
        <v>1119.55333193</v>
      </c>
      <c r="X134" s="73">
        <v>1121.07616162</v>
      </c>
      <c r="Y134" s="73">
        <v>1273.07599377</v>
      </c>
      <c r="Z134" s="73">
        <v>1363.78357669</v>
      </c>
      <c r="AA134" s="73">
        <v>1374.99078156</v>
      </c>
      <c r="AB134" s="73">
        <v>1809.6515551299999</v>
      </c>
      <c r="AC134" s="73">
        <v>2303.7063296100005</v>
      </c>
      <c r="AD134" s="73">
        <v>3052.2004100700001</v>
      </c>
      <c r="AE134" s="73"/>
      <c r="AF134" s="73"/>
      <c r="AG134" s="73"/>
      <c r="AH134" s="73"/>
      <c r="AI134" s="73"/>
      <c r="AJ134" s="2"/>
    </row>
    <row r="135" spans="1:36" ht="13.5">
      <c r="A135" s="36" t="s">
        <v>312</v>
      </c>
      <c r="C135" s="2">
        <f>ROUND((C59-C71)/C$240,1)</f>
        <v>55.1</v>
      </c>
      <c r="D135" s="2">
        <f t="shared" ref="D135:T135" si="248">ROUND((D59-D71)/D$240,1)</f>
        <v>56.6</v>
      </c>
      <c r="E135" s="2">
        <f t="shared" si="248"/>
        <v>18.8</v>
      </c>
      <c r="F135" s="2">
        <f t="shared" si="248"/>
        <v>21.9</v>
      </c>
      <c r="G135" s="2">
        <f t="shared" si="248"/>
        <v>24.4</v>
      </c>
      <c r="H135" s="2">
        <f t="shared" si="248"/>
        <v>7.1</v>
      </c>
      <c r="I135" s="2">
        <f t="shared" si="248"/>
        <v>23.1</v>
      </c>
      <c r="J135" s="2">
        <f t="shared" si="248"/>
        <v>10.3</v>
      </c>
      <c r="K135" s="2">
        <f t="shared" si="248"/>
        <v>22.6</v>
      </c>
      <c r="L135" s="2">
        <f t="shared" si="248"/>
        <v>65.099999999999994</v>
      </c>
      <c r="M135" s="2">
        <f t="shared" si="248"/>
        <v>55.1</v>
      </c>
      <c r="N135" s="2">
        <f t="shared" si="248"/>
        <v>90.5</v>
      </c>
      <c r="O135" s="2">
        <f t="shared" si="248"/>
        <v>53</v>
      </c>
      <c r="P135" s="2">
        <f t="shared" si="248"/>
        <v>405.9</v>
      </c>
      <c r="Q135" s="2">
        <f t="shared" si="248"/>
        <v>224</v>
      </c>
      <c r="R135" s="2">
        <f t="shared" si="248"/>
        <v>257.5</v>
      </c>
      <c r="S135" s="2">
        <f t="shared" si="248"/>
        <v>124.9</v>
      </c>
      <c r="T135" s="2">
        <f t="shared" si="248"/>
        <v>153.9</v>
      </c>
      <c r="U135" s="2">
        <f t="shared" ref="U135:V135" si="249">ROUND((U59-U71)/U$240,1)</f>
        <v>134.69999999999999</v>
      </c>
      <c r="V135" s="2">
        <f t="shared" si="249"/>
        <v>151.4</v>
      </c>
      <c r="W135" s="2">
        <f t="shared" ref="W135:AB135" si="250">ROUND((W59-W71)/W$240,1)</f>
        <v>131.5</v>
      </c>
      <c r="X135" s="2">
        <f t="shared" si="250"/>
        <v>113.8</v>
      </c>
      <c r="Y135" s="2">
        <f t="shared" si="250"/>
        <v>128.5</v>
      </c>
      <c r="Z135" s="2">
        <f t="shared" si="250"/>
        <v>145.4</v>
      </c>
      <c r="AA135" s="2">
        <f t="shared" si="250"/>
        <v>130.4</v>
      </c>
      <c r="AB135" s="2">
        <f t="shared" si="250"/>
        <v>133.5</v>
      </c>
      <c r="AC135" s="2">
        <f t="shared" ref="AC135:AD135" si="251">ROUND((AC59-AC71)/AC$240,1)</f>
        <v>145</v>
      </c>
      <c r="AD135" s="2">
        <f t="shared" si="251"/>
        <v>110.3</v>
      </c>
      <c r="AE135" s="2"/>
      <c r="AF135" s="2"/>
      <c r="AG135" s="2"/>
      <c r="AH135" s="2"/>
      <c r="AI135" s="2"/>
    </row>
    <row r="136" spans="1:36" ht="13.5">
      <c r="A136" s="36" t="s">
        <v>313</v>
      </c>
      <c r="C136" s="2">
        <f>C134-C135</f>
        <v>58.821000000000005</v>
      </c>
      <c r="D136" s="2">
        <f t="shared" ref="D136:T136" si="252">D134-D135</f>
        <v>27.517999999999994</v>
      </c>
      <c r="E136" s="2">
        <f t="shared" si="252"/>
        <v>177.55420091069067</v>
      </c>
      <c r="F136" s="2">
        <f t="shared" si="252"/>
        <v>186.38004922676961</v>
      </c>
      <c r="G136" s="2">
        <f t="shared" si="252"/>
        <v>171.35841370291331</v>
      </c>
      <c r="H136" s="2">
        <f t="shared" si="252"/>
        <v>242.70129162999999</v>
      </c>
      <c r="I136" s="2">
        <f t="shared" si="252"/>
        <v>205.46505942000002</v>
      </c>
      <c r="J136" s="2">
        <f t="shared" si="252"/>
        <v>206.13122841999999</v>
      </c>
      <c r="K136" s="2">
        <f t="shared" si="252"/>
        <v>158.95261142000001</v>
      </c>
      <c r="L136" s="2">
        <f t="shared" si="252"/>
        <v>351.14726464</v>
      </c>
      <c r="M136" s="2">
        <f t="shared" si="252"/>
        <v>303.93763123999997</v>
      </c>
      <c r="N136" s="2">
        <f t="shared" si="252"/>
        <v>433.44342074999997</v>
      </c>
      <c r="O136" s="2">
        <f t="shared" si="252"/>
        <v>635.45375443</v>
      </c>
      <c r="P136" s="2">
        <f t="shared" si="252"/>
        <v>654.46305206999989</v>
      </c>
      <c r="Q136" s="2">
        <f t="shared" si="252"/>
        <v>743.5038239999999</v>
      </c>
      <c r="R136" s="2">
        <f t="shared" si="252"/>
        <v>840.97444579000012</v>
      </c>
      <c r="S136" s="2">
        <f t="shared" si="252"/>
        <v>1203.77279041</v>
      </c>
      <c r="T136" s="2">
        <f t="shared" si="252"/>
        <v>1253.69136458</v>
      </c>
      <c r="U136" s="2">
        <f t="shared" ref="U136:X136" si="253">U134-U135</f>
        <v>1316.7969431199999</v>
      </c>
      <c r="V136" s="2">
        <f t="shared" si="253"/>
        <v>1273.92021591</v>
      </c>
      <c r="W136" s="2">
        <f t="shared" si="253"/>
        <v>988.05333193000001</v>
      </c>
      <c r="X136" s="2">
        <f t="shared" si="253"/>
        <v>1007.27616162</v>
      </c>
      <c r="Y136" s="2">
        <f t="shared" ref="Y136:AA136" si="254">Y134-Y135</f>
        <v>1144.57599377</v>
      </c>
      <c r="Z136" s="2">
        <f t="shared" si="254"/>
        <v>1218.3835766899999</v>
      </c>
      <c r="AA136" s="2">
        <f t="shared" si="254"/>
        <v>1244.5907815599999</v>
      </c>
      <c r="AB136" s="2">
        <f t="shared" ref="AB136:AC136" si="255">AB134-AB135</f>
        <v>1676.1515551299999</v>
      </c>
      <c r="AC136" s="2">
        <f t="shared" si="255"/>
        <v>2158.7063296100005</v>
      </c>
      <c r="AD136" s="2">
        <f t="shared" ref="AD136" si="256">AD134-AD135</f>
        <v>2941.9004100699999</v>
      </c>
      <c r="AE136" s="2"/>
      <c r="AF136" s="2"/>
      <c r="AG136" s="2"/>
      <c r="AH136" s="2"/>
      <c r="AI136" s="2"/>
    </row>
    <row r="137" spans="1:36" ht="13.5">
      <c r="A137" s="31" t="s">
        <v>635</v>
      </c>
      <c r="C137" s="2">
        <f t="shared" ref="C137:T137" si="257">C138+C139+C140</f>
        <v>474.85200000000003</v>
      </c>
      <c r="D137" s="2">
        <f t="shared" si="257"/>
        <v>566.32799999999997</v>
      </c>
      <c r="E137" s="2">
        <f t="shared" si="257"/>
        <v>521.84573589428987</v>
      </c>
      <c r="F137" s="2">
        <f t="shared" si="257"/>
        <v>217.81889530519061</v>
      </c>
      <c r="G137" s="2">
        <f t="shared" si="257"/>
        <v>272.04725052761012</v>
      </c>
      <c r="H137" s="2">
        <f t="shared" si="257"/>
        <v>153.39968759999994</v>
      </c>
      <c r="I137" s="2">
        <f t="shared" si="257"/>
        <v>246.99453756000014</v>
      </c>
      <c r="J137" s="2">
        <f t="shared" si="257"/>
        <v>257.21282151999992</v>
      </c>
      <c r="K137" s="2">
        <f t="shared" si="257"/>
        <v>376.20882606000015</v>
      </c>
      <c r="L137" s="2">
        <f t="shared" si="257"/>
        <v>546.60427739000011</v>
      </c>
      <c r="M137" s="2">
        <f t="shared" si="257"/>
        <v>787.65803223</v>
      </c>
      <c r="N137" s="2">
        <f t="shared" si="257"/>
        <v>1643.5027713800002</v>
      </c>
      <c r="O137" s="2">
        <f t="shared" si="257"/>
        <v>2422.3563608199997</v>
      </c>
      <c r="P137" s="2">
        <f t="shared" si="257"/>
        <v>2930.2109441699995</v>
      </c>
      <c r="Q137" s="2">
        <f t="shared" si="257"/>
        <v>1771.4458360699991</v>
      </c>
      <c r="R137" s="2">
        <f t="shared" si="257"/>
        <v>1352.3038194799992</v>
      </c>
      <c r="S137" s="2">
        <f t="shared" si="257"/>
        <v>2397.3797735199983</v>
      </c>
      <c r="T137" s="2">
        <f t="shared" si="257"/>
        <v>1937.54123385</v>
      </c>
      <c r="U137" s="2">
        <f t="shared" ref="U137:AA137" si="258">U138+U139+U140</f>
        <v>905.89255319499921</v>
      </c>
      <c r="V137" s="2">
        <f t="shared" si="258"/>
        <v>1659.8831215199998</v>
      </c>
      <c r="W137" s="2">
        <f t="shared" si="258"/>
        <v>1588.5437417900014</v>
      </c>
      <c r="X137" s="2">
        <f t="shared" si="258"/>
        <v>2126.5357532599992</v>
      </c>
      <c r="Y137" s="2">
        <f t="shared" si="258"/>
        <v>1590.9479617900001</v>
      </c>
      <c r="Z137" s="2">
        <f t="shared" si="258"/>
        <v>1441.8110618700009</v>
      </c>
      <c r="AA137" s="2">
        <f t="shared" si="258"/>
        <v>1241.5381937000011</v>
      </c>
      <c r="AB137" s="2">
        <f t="shared" ref="AB137:AC137" si="259">AB138+AB139+AB140</f>
        <v>2385.6228166000005</v>
      </c>
      <c r="AC137" s="2">
        <f t="shared" si="259"/>
        <v>2298.7207647700006</v>
      </c>
      <c r="AD137" s="2">
        <f t="shared" ref="AD137" si="260">AD138+AD139+AD140</f>
        <v>1623.8742549700005</v>
      </c>
      <c r="AE137" s="2"/>
      <c r="AF137" s="2"/>
      <c r="AG137" s="2"/>
      <c r="AH137" s="2"/>
      <c r="AI137" s="2"/>
    </row>
    <row r="138" spans="1:36" ht="13.5">
      <c r="A138" s="34" t="s">
        <v>312</v>
      </c>
      <c r="C138" s="2">
        <f t="shared" ref="C138:S138" si="261">ROUND((C97-C89)/C240,1)</f>
        <v>84</v>
      </c>
      <c r="D138" s="2">
        <f t="shared" si="261"/>
        <v>71.099999999999994</v>
      </c>
      <c r="E138" s="2">
        <f t="shared" si="261"/>
        <v>68.099999999999994</v>
      </c>
      <c r="F138" s="2">
        <f t="shared" si="261"/>
        <v>49.5</v>
      </c>
      <c r="G138" s="2">
        <f t="shared" si="261"/>
        <v>33.9</v>
      </c>
      <c r="H138" s="2">
        <f t="shared" si="261"/>
        <v>-2.4</v>
      </c>
      <c r="I138" s="2">
        <f t="shared" si="261"/>
        <v>55.6</v>
      </c>
      <c r="J138" s="2">
        <f t="shared" si="261"/>
        <v>61.6</v>
      </c>
      <c r="K138" s="2">
        <f t="shared" si="261"/>
        <v>45.3</v>
      </c>
      <c r="L138" s="2">
        <f t="shared" si="261"/>
        <v>14.8</v>
      </c>
      <c r="M138" s="2">
        <f t="shared" si="261"/>
        <v>-19</v>
      </c>
      <c r="N138" s="2">
        <f t="shared" si="261"/>
        <v>-34.700000000000003</v>
      </c>
      <c r="O138" s="2">
        <f t="shared" si="261"/>
        <v>20.7</v>
      </c>
      <c r="P138" s="2">
        <f t="shared" si="261"/>
        <v>642.5</v>
      </c>
      <c r="Q138" s="2">
        <f t="shared" si="261"/>
        <v>415.5</v>
      </c>
      <c r="R138" s="2">
        <f t="shared" si="261"/>
        <v>646.70000000000005</v>
      </c>
      <c r="S138" s="2">
        <f t="shared" si="261"/>
        <v>324.89999999999998</v>
      </c>
      <c r="T138" s="2">
        <f t="shared" ref="T138" si="262">ROUND((T97-T89)/T240,1)</f>
        <v>360.1</v>
      </c>
      <c r="U138" s="2">
        <f t="shared" ref="U138:AA138" si="263">ROUND((U97-U89)/U240,1)</f>
        <v>79.099999999999994</v>
      </c>
      <c r="V138" s="2">
        <f t="shared" si="263"/>
        <v>279.39999999999998</v>
      </c>
      <c r="W138" s="2">
        <f>ROUND((W97-W89)/W240,1)</f>
        <v>298</v>
      </c>
      <c r="X138" s="2">
        <f t="shared" si="263"/>
        <v>316.10000000000002</v>
      </c>
      <c r="Y138" s="2">
        <f t="shared" si="263"/>
        <v>318</v>
      </c>
      <c r="Z138" s="2">
        <f t="shared" si="263"/>
        <v>291.7</v>
      </c>
      <c r="AA138" s="2">
        <f t="shared" si="263"/>
        <v>166.7</v>
      </c>
      <c r="AB138" s="2">
        <f t="shared" ref="AB138" si="264">ROUND((AB97-AB89)/AB240,1)</f>
        <v>1403.2</v>
      </c>
      <c r="AC138" s="2">
        <f t="shared" ref="AC138:AD138" si="265">ROUND((AC97-AC89)/AC240,1)</f>
        <v>899.5</v>
      </c>
      <c r="AD138" s="2">
        <f t="shared" si="265"/>
        <v>483.3</v>
      </c>
      <c r="AE138" s="2"/>
      <c r="AF138" s="2"/>
      <c r="AG138" s="2"/>
      <c r="AH138" s="2"/>
      <c r="AI138" s="2"/>
    </row>
    <row r="139" spans="1:36" ht="13.5">
      <c r="A139" s="34" t="s">
        <v>651</v>
      </c>
      <c r="C139" s="73">
        <v>311.79200000000014</v>
      </c>
      <c r="D139" s="73">
        <v>463.92800000000005</v>
      </c>
      <c r="E139" s="73">
        <v>369.9457358942899</v>
      </c>
      <c r="F139" s="73">
        <v>101.01889530519057</v>
      </c>
      <c r="G139" s="73">
        <v>211.74725052761013</v>
      </c>
      <c r="H139" s="73">
        <v>189.09968759999992</v>
      </c>
      <c r="I139" s="73">
        <v>210.49453756000014</v>
      </c>
      <c r="J139" s="73">
        <v>170.31282151999994</v>
      </c>
      <c r="K139" s="73">
        <v>346.70882606000015</v>
      </c>
      <c r="L139" s="73">
        <v>551.50427738999997</v>
      </c>
      <c r="M139" s="73">
        <v>666.95803223000007</v>
      </c>
      <c r="N139" s="73">
        <v>1486.5027713800005</v>
      </c>
      <c r="O139" s="73">
        <v>1908.5563608199998</v>
      </c>
      <c r="P139" s="73">
        <v>1830.7109441699993</v>
      </c>
      <c r="Q139" s="73">
        <v>1135.9458360699991</v>
      </c>
      <c r="R139" s="73">
        <v>919.90381947999936</v>
      </c>
      <c r="S139" s="73">
        <v>1280.3797735199985</v>
      </c>
      <c r="T139" s="73">
        <v>1634.0412338499996</v>
      </c>
      <c r="U139" s="73">
        <v>1009.7925531949998</v>
      </c>
      <c r="V139" s="73">
        <v>1281.7831215199999</v>
      </c>
      <c r="W139" s="73">
        <v>1577.6437417900013</v>
      </c>
      <c r="X139" s="73">
        <v>1804.735753259999</v>
      </c>
      <c r="Y139" s="73">
        <v>873.34796179000023</v>
      </c>
      <c r="Z139" s="73">
        <v>153.81106187000069</v>
      </c>
      <c r="AA139" s="73">
        <v>799.33819370000106</v>
      </c>
      <c r="AB139" s="73">
        <v>985.42281660000049</v>
      </c>
      <c r="AC139" s="73">
        <v>750.3207647700001</v>
      </c>
      <c r="AD139" s="73">
        <v>1666.7742549700004</v>
      </c>
      <c r="AE139" s="73"/>
      <c r="AF139" s="73"/>
      <c r="AG139" s="73"/>
      <c r="AH139" s="73"/>
      <c r="AI139" s="73"/>
    </row>
    <row r="140" spans="1:36" ht="13.5">
      <c r="A140" s="34" t="s">
        <v>381</v>
      </c>
      <c r="C140" s="2">
        <v>79.059999999999903</v>
      </c>
      <c r="D140" s="2">
        <f t="shared" ref="D140:T140" si="266">(D212-C212)-(D210-C210)-(D209-C209)</f>
        <v>31.300000000000011</v>
      </c>
      <c r="E140" s="2">
        <f t="shared" si="266"/>
        <v>83.799999999999983</v>
      </c>
      <c r="F140" s="2">
        <f t="shared" si="266"/>
        <v>67.30000000000004</v>
      </c>
      <c r="G140" s="2">
        <f t="shared" si="266"/>
        <v>26.399999999999977</v>
      </c>
      <c r="H140" s="2">
        <f t="shared" si="266"/>
        <v>-33.299999999999983</v>
      </c>
      <c r="I140" s="2">
        <f t="shared" si="266"/>
        <v>-19.100000000000023</v>
      </c>
      <c r="J140" s="2">
        <f t="shared" si="266"/>
        <v>25.299999999999983</v>
      </c>
      <c r="K140" s="2">
        <f t="shared" si="266"/>
        <v>-15.800000000000011</v>
      </c>
      <c r="L140" s="2">
        <f t="shared" si="266"/>
        <v>-19.699999999999875</v>
      </c>
      <c r="M140" s="2">
        <f t="shared" si="266"/>
        <v>139.69999999999993</v>
      </c>
      <c r="N140" s="2">
        <f t="shared" si="266"/>
        <v>191.69999999999982</v>
      </c>
      <c r="O140" s="2">
        <f t="shared" si="266"/>
        <v>493.1</v>
      </c>
      <c r="P140" s="2">
        <f t="shared" si="266"/>
        <v>457.00000000000023</v>
      </c>
      <c r="Q140" s="2">
        <f t="shared" si="266"/>
        <v>220</v>
      </c>
      <c r="R140" s="2">
        <f t="shared" si="266"/>
        <v>-214.30000000000018</v>
      </c>
      <c r="S140" s="2">
        <f t="shared" si="266"/>
        <v>792.09999999999991</v>
      </c>
      <c r="T140" s="2">
        <f t="shared" si="266"/>
        <v>-56.599999999999454</v>
      </c>
      <c r="U140" s="2">
        <f t="shared" ref="U140:AD140" si="267">(U212-T212)-(U210-T210)-(U209-T209)</f>
        <v>-183.00000000000045</v>
      </c>
      <c r="V140" s="2">
        <f t="shared" si="267"/>
        <v>98.699999999999818</v>
      </c>
      <c r="W140" s="2">
        <f t="shared" si="267"/>
        <v>-287.09999999999991</v>
      </c>
      <c r="X140" s="2">
        <f t="shared" si="267"/>
        <v>5.7000000000002728</v>
      </c>
      <c r="Y140" s="2">
        <f t="shared" si="267"/>
        <v>399.59999999999991</v>
      </c>
      <c r="Z140" s="2">
        <f t="shared" si="267"/>
        <v>996.30000000000018</v>
      </c>
      <c r="AA140" s="2">
        <f t="shared" si="267"/>
        <v>275.5</v>
      </c>
      <c r="AB140" s="2">
        <f t="shared" si="267"/>
        <v>-3</v>
      </c>
      <c r="AC140" s="2">
        <f t="shared" si="267"/>
        <v>648.90000000000055</v>
      </c>
      <c r="AD140" s="2">
        <f t="shared" si="267"/>
        <v>-526.19999999999982</v>
      </c>
      <c r="AE140" s="2"/>
      <c r="AF140" s="2"/>
      <c r="AG140" s="2"/>
      <c r="AH140" s="2"/>
      <c r="AI140" s="2"/>
    </row>
    <row r="141" spans="1:36" ht="13.5">
      <c r="A141" s="31" t="s">
        <v>382</v>
      </c>
      <c r="C141" s="2">
        <v>-111.4</v>
      </c>
      <c r="D141" s="2">
        <f t="shared" ref="D141:N141" si="268">-(D208-C208)</f>
        <v>3.1999999999999886</v>
      </c>
      <c r="E141" s="2">
        <f t="shared" si="268"/>
        <v>-8</v>
      </c>
      <c r="F141" s="2">
        <f t="shared" si="268"/>
        <v>71.800000000000011</v>
      </c>
      <c r="G141" s="2">
        <f t="shared" si="268"/>
        <v>-8</v>
      </c>
      <c r="H141" s="2">
        <f t="shared" si="268"/>
        <v>22.5</v>
      </c>
      <c r="I141" s="2">
        <f t="shared" si="268"/>
        <v>-49.900000000000006</v>
      </c>
      <c r="J141" s="2">
        <f t="shared" si="268"/>
        <v>-40.299999999999983</v>
      </c>
      <c r="K141" s="2">
        <f t="shared" si="268"/>
        <v>6</v>
      </c>
      <c r="L141" s="2">
        <f t="shared" si="268"/>
        <v>-190.40000000000003</v>
      </c>
      <c r="M141" s="2">
        <f t="shared" si="268"/>
        <v>-92</v>
      </c>
      <c r="N141" s="2">
        <f t="shared" si="268"/>
        <v>-452.19999999999993</v>
      </c>
      <c r="O141" s="2">
        <f t="shared" ref="O141:S141" si="269">-(O208-N208)</f>
        <v>-430.29999999999995</v>
      </c>
      <c r="P141" s="2">
        <f t="shared" si="269"/>
        <v>-119</v>
      </c>
      <c r="Q141" s="2">
        <f t="shared" si="269"/>
        <v>-630.30000000000018</v>
      </c>
      <c r="R141" s="2">
        <f t="shared" si="269"/>
        <v>-153.5</v>
      </c>
      <c r="S141" s="2">
        <f t="shared" si="269"/>
        <v>-554.29999999999973</v>
      </c>
      <c r="T141" s="2">
        <f t="shared" ref="T141" si="270">-(T208-S208)</f>
        <v>-54.800000000000182</v>
      </c>
      <c r="U141" s="2">
        <f t="shared" ref="U141" si="271">-(U208-T208)</f>
        <v>49.599999999999909</v>
      </c>
      <c r="V141" s="2">
        <f t="shared" ref="V141" si="272">-(V208-U208)</f>
        <v>124.30000000000018</v>
      </c>
      <c r="W141" s="2">
        <f t="shared" ref="W141" si="273">-(W208-V208)</f>
        <v>178.5</v>
      </c>
      <c r="X141" s="2">
        <f t="shared" ref="X141" si="274">-(X208-W208)</f>
        <v>-235.90000000000009</v>
      </c>
      <c r="Y141" s="2">
        <f t="shared" ref="Y141:AD141" si="275">-(Y208-X208)</f>
        <v>-282.69999999999982</v>
      </c>
      <c r="Z141" s="2">
        <f t="shared" si="275"/>
        <v>-249.60000000000036</v>
      </c>
      <c r="AA141" s="2">
        <f t="shared" si="275"/>
        <v>-217</v>
      </c>
      <c r="AB141" s="2">
        <f t="shared" si="275"/>
        <v>-405</v>
      </c>
      <c r="AC141" s="2">
        <f t="shared" si="275"/>
        <v>-361.30000000000018</v>
      </c>
      <c r="AD141" s="2">
        <f t="shared" si="275"/>
        <v>-612.5</v>
      </c>
      <c r="AE141" s="2"/>
      <c r="AF141" s="2"/>
      <c r="AG141" s="2"/>
      <c r="AH141" s="2"/>
      <c r="AI141" s="2"/>
    </row>
    <row r="142" spans="1:36" ht="13.5">
      <c r="A142" s="31" t="s">
        <v>356</v>
      </c>
      <c r="C142" s="2">
        <f t="shared" ref="C142:T142" si="276">C121+C137+C141</f>
        <v>0</v>
      </c>
      <c r="D142" s="2">
        <f t="shared" si="276"/>
        <v>-5.6843418860808015E-14</v>
      </c>
      <c r="E142" s="2">
        <f t="shared" si="276"/>
        <v>0</v>
      </c>
      <c r="F142" s="2">
        <f t="shared" si="276"/>
        <v>0</v>
      </c>
      <c r="G142" s="2">
        <f t="shared" si="276"/>
        <v>0</v>
      </c>
      <c r="H142" s="2">
        <f t="shared" si="276"/>
        <v>0</v>
      </c>
      <c r="I142" s="2">
        <f t="shared" si="276"/>
        <v>0</v>
      </c>
      <c r="J142" s="2">
        <f t="shared" si="276"/>
        <v>0</v>
      </c>
      <c r="K142" s="2">
        <f t="shared" si="276"/>
        <v>0</v>
      </c>
      <c r="L142" s="2">
        <f t="shared" si="276"/>
        <v>0</v>
      </c>
      <c r="M142" s="2">
        <f t="shared" si="276"/>
        <v>0</v>
      </c>
      <c r="N142" s="2">
        <f t="shared" si="276"/>
        <v>0</v>
      </c>
      <c r="O142" s="2">
        <f t="shared" si="276"/>
        <v>0</v>
      </c>
      <c r="P142" s="2">
        <f t="shared" si="276"/>
        <v>0</v>
      </c>
      <c r="Q142" s="2">
        <f t="shared" si="276"/>
        <v>0</v>
      </c>
      <c r="R142" s="2">
        <f t="shared" si="276"/>
        <v>0</v>
      </c>
      <c r="S142" s="2">
        <f t="shared" si="276"/>
        <v>0</v>
      </c>
      <c r="T142" s="2">
        <f t="shared" si="276"/>
        <v>0</v>
      </c>
      <c r="U142" s="2">
        <f t="shared" ref="U142:W142" si="277">U121+U137+U141</f>
        <v>0</v>
      </c>
      <c r="V142" s="2">
        <f t="shared" si="277"/>
        <v>0</v>
      </c>
      <c r="W142" s="2">
        <f t="shared" si="277"/>
        <v>0</v>
      </c>
      <c r="X142" s="2">
        <f t="shared" ref="X142:Y142" si="278">X121+X137+X141</f>
        <v>-2.2737367544323206E-13</v>
      </c>
      <c r="Y142" s="2">
        <f t="shared" si="278"/>
        <v>0</v>
      </c>
      <c r="Z142" s="2">
        <f t="shared" ref="Z142:AA142" si="279">Z121+Z137+Z141</f>
        <v>0</v>
      </c>
      <c r="AA142" s="2">
        <f t="shared" si="279"/>
        <v>0</v>
      </c>
      <c r="AB142" s="2">
        <f t="shared" ref="AB142:AC142" si="280">AB121+AB137+AB141</f>
        <v>0</v>
      </c>
      <c r="AC142" s="2">
        <f t="shared" si="280"/>
        <v>0</v>
      </c>
      <c r="AD142" s="2">
        <f t="shared" ref="AD142" si="281">AD121+AD137+AD141</f>
        <v>9.9999999999909051E-2</v>
      </c>
      <c r="AE142" s="2"/>
      <c r="AF142" s="2"/>
      <c r="AG142" s="2"/>
      <c r="AH142" s="2"/>
      <c r="AI142" s="2"/>
    </row>
    <row r="143" spans="1:36" ht="13.5">
      <c r="A143" s="31"/>
      <c r="C143" s="45">
        <f t="shared" ref="C143:T143" si="282">-C142</f>
        <v>0</v>
      </c>
      <c r="D143" s="45">
        <f t="shared" si="282"/>
        <v>5.6843418860808015E-14</v>
      </c>
      <c r="E143" s="45">
        <f t="shared" si="282"/>
        <v>0</v>
      </c>
      <c r="F143" s="45">
        <f t="shared" si="282"/>
        <v>0</v>
      </c>
      <c r="G143" s="45">
        <f t="shared" si="282"/>
        <v>0</v>
      </c>
      <c r="H143" s="45">
        <f t="shared" si="282"/>
        <v>0</v>
      </c>
      <c r="I143" s="45">
        <f t="shared" si="282"/>
        <v>0</v>
      </c>
      <c r="J143" s="45">
        <f t="shared" si="282"/>
        <v>0</v>
      </c>
      <c r="K143" s="45">
        <f t="shared" si="282"/>
        <v>0</v>
      </c>
      <c r="L143" s="45">
        <f t="shared" si="282"/>
        <v>0</v>
      </c>
      <c r="M143" s="45">
        <f t="shared" si="282"/>
        <v>0</v>
      </c>
      <c r="N143" s="45">
        <f t="shared" si="282"/>
        <v>0</v>
      </c>
      <c r="O143" s="45">
        <f t="shared" si="282"/>
        <v>0</v>
      </c>
      <c r="P143" s="45">
        <f t="shared" si="282"/>
        <v>0</v>
      </c>
      <c r="Q143" s="45">
        <f>-Q142</f>
        <v>0</v>
      </c>
      <c r="R143" s="45">
        <f t="shared" si="282"/>
        <v>0</v>
      </c>
      <c r="S143" s="45">
        <f t="shared" si="282"/>
        <v>0</v>
      </c>
      <c r="T143" s="45">
        <f t="shared" si="282"/>
        <v>0</v>
      </c>
      <c r="U143" s="45">
        <f t="shared" ref="U143:AC143" si="283">-U142</f>
        <v>0</v>
      </c>
      <c r="V143" s="45">
        <f t="shared" si="283"/>
        <v>0</v>
      </c>
      <c r="W143" s="45">
        <f t="shared" si="283"/>
        <v>0</v>
      </c>
      <c r="X143" s="45">
        <f t="shared" si="283"/>
        <v>2.2737367544323206E-13</v>
      </c>
      <c r="Y143" s="45">
        <f t="shared" si="283"/>
        <v>0</v>
      </c>
      <c r="Z143" s="45">
        <f t="shared" si="283"/>
        <v>0</v>
      </c>
      <c r="AA143" s="45">
        <f t="shared" si="283"/>
        <v>0</v>
      </c>
      <c r="AB143" s="45">
        <f t="shared" si="283"/>
        <v>0</v>
      </c>
      <c r="AC143" s="45">
        <f t="shared" si="283"/>
        <v>0</v>
      </c>
      <c r="AD143" s="45">
        <f t="shared" ref="AD143" si="284">-AD142</f>
        <v>-9.9999999999909051E-2</v>
      </c>
      <c r="AE143" s="45"/>
      <c r="AF143" s="45"/>
      <c r="AG143" s="45"/>
      <c r="AH143" s="45"/>
      <c r="AI143" s="45"/>
    </row>
    <row r="144" spans="1:36" ht="13.5">
      <c r="A144" s="11" t="s">
        <v>260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3.5">
      <c r="A145" s="31" t="s">
        <v>376</v>
      </c>
      <c r="C145" s="2">
        <f t="shared" ref="C145:V145" si="285">ROUND(C121*C$240,1)</f>
        <v>-468.3</v>
      </c>
      <c r="D145" s="2">
        <f t="shared" si="285"/>
        <v>-719</v>
      </c>
      <c r="E145" s="2">
        <f t="shared" si="285"/>
        <v>-666.5</v>
      </c>
      <c r="F145" s="2">
        <f t="shared" si="285"/>
        <v>-403.2</v>
      </c>
      <c r="G145" s="2">
        <f t="shared" si="285"/>
        <v>-534.4</v>
      </c>
      <c r="H145" s="2">
        <f t="shared" si="285"/>
        <v>-347.7</v>
      </c>
      <c r="I145" s="2">
        <f t="shared" si="285"/>
        <v>-408.5</v>
      </c>
      <c r="J145" s="2">
        <f t="shared" si="285"/>
        <v>-476</v>
      </c>
      <c r="K145" s="2">
        <f t="shared" si="285"/>
        <v>-820.2</v>
      </c>
      <c r="L145" s="2">
        <f t="shared" si="285"/>
        <v>-682.7</v>
      </c>
      <c r="M145" s="2">
        <f t="shared" si="285"/>
        <v>-1261</v>
      </c>
      <c r="N145" s="2">
        <f t="shared" si="285"/>
        <v>-2116.5</v>
      </c>
      <c r="O145" s="2">
        <f t="shared" si="285"/>
        <v>-3327.8</v>
      </c>
      <c r="P145" s="2">
        <f t="shared" si="285"/>
        <v>-4189.6000000000004</v>
      </c>
      <c r="Q145" s="2">
        <f t="shared" si="285"/>
        <v>-1906.3</v>
      </c>
      <c r="R145" s="2">
        <f t="shared" si="285"/>
        <v>-2136.6999999999998</v>
      </c>
      <c r="S145" s="2">
        <f t="shared" si="285"/>
        <v>-3108.3</v>
      </c>
      <c r="T145" s="2">
        <f t="shared" si="285"/>
        <v>-3108.9</v>
      </c>
      <c r="U145" s="2">
        <f t="shared" si="285"/>
        <v>-1589.3</v>
      </c>
      <c r="V145" s="2">
        <f t="shared" si="285"/>
        <v>-3150.3</v>
      </c>
      <c r="W145" s="2">
        <f t="shared" ref="W145:X145" si="286">ROUND(W121*W$240,1)</f>
        <v>-4010</v>
      </c>
      <c r="X145" s="2">
        <f t="shared" si="286"/>
        <v>-4474.6000000000004</v>
      </c>
      <c r="Y145" s="2">
        <f t="shared" ref="Y145:Z145" si="287">ROUND(Y121*Y$240,1)</f>
        <v>-3283.1</v>
      </c>
      <c r="Z145" s="2">
        <f t="shared" si="287"/>
        <v>-3021.2</v>
      </c>
      <c r="AA145" s="2">
        <f t="shared" ref="AA145:AB145" si="288">ROUND(AA121*AA$240,1)</f>
        <v>-2887.3</v>
      </c>
      <c r="AB145" s="2">
        <f t="shared" si="288"/>
        <v>-6157.8</v>
      </c>
      <c r="AC145" s="2">
        <f t="shared" ref="AC145:AD145" si="289">ROUND(AC121*AC$240,1)</f>
        <v>-6241.5</v>
      </c>
      <c r="AD145" s="2">
        <f t="shared" si="289"/>
        <v>-2949.1</v>
      </c>
      <c r="AE145" s="2"/>
      <c r="AF145" s="2"/>
      <c r="AG145" s="2"/>
      <c r="AH145" s="2"/>
      <c r="AI145" s="2"/>
    </row>
    <row r="146" spans="1:35" ht="13.5">
      <c r="A146" s="32" t="s">
        <v>645</v>
      </c>
      <c r="C146" s="2">
        <f t="shared" ref="C146:V146" si="290">ROUND(C123*C$240,1)</f>
        <v>-543.29999999999995</v>
      </c>
      <c r="D146" s="2">
        <f t="shared" si="290"/>
        <v>-741.7</v>
      </c>
      <c r="E146" s="2">
        <f t="shared" si="290"/>
        <v>-1020</v>
      </c>
      <c r="F146" s="2">
        <f t="shared" si="290"/>
        <v>-986.5</v>
      </c>
      <c r="G146" s="2">
        <f t="shared" si="290"/>
        <v>-1211</v>
      </c>
      <c r="H146" s="2">
        <f t="shared" si="290"/>
        <v>-1057.5999999999999</v>
      </c>
      <c r="I146" s="2">
        <f t="shared" si="290"/>
        <v>-1071</v>
      </c>
      <c r="J146" s="2">
        <f t="shared" si="290"/>
        <v>-1089.5</v>
      </c>
      <c r="K146" s="2">
        <f t="shared" si="290"/>
        <v>-1413.9</v>
      </c>
      <c r="L146" s="2">
        <f t="shared" si="290"/>
        <v>-1784.1</v>
      </c>
      <c r="M146" s="2">
        <f t="shared" si="290"/>
        <v>-2206.9</v>
      </c>
      <c r="N146" s="2">
        <f t="shared" si="290"/>
        <v>-3653.6</v>
      </c>
      <c r="O146" s="2">
        <f t="shared" si="290"/>
        <v>-4825.8</v>
      </c>
      <c r="P146" s="2">
        <f t="shared" si="290"/>
        <v>-5718.2</v>
      </c>
      <c r="Q146" s="2">
        <f t="shared" si="290"/>
        <v>-4037.1</v>
      </c>
      <c r="R146" s="2">
        <f t="shared" si="290"/>
        <v>-4684.2</v>
      </c>
      <c r="S146" s="2">
        <f t="shared" si="290"/>
        <v>-5902.1</v>
      </c>
      <c r="T146" s="2">
        <f t="shared" si="290"/>
        <v>-6978.4</v>
      </c>
      <c r="U146" s="2">
        <f t="shared" si="290"/>
        <v>-5832.1</v>
      </c>
      <c r="V146" s="2">
        <f t="shared" si="290"/>
        <v>-7567</v>
      </c>
      <c r="W146" s="2">
        <f t="shared" ref="W146:X146" si="291">ROUND(W123*W$240,1)</f>
        <v>-8968.2999999999993</v>
      </c>
      <c r="X146" s="2">
        <f t="shared" si="291"/>
        <v>-9188.9</v>
      </c>
      <c r="Y146" s="2">
        <f t="shared" ref="Y146:Z146" si="292">ROUND(Y123*Y$240,1)</f>
        <v>-9559.2999999999993</v>
      </c>
      <c r="Z146" s="2">
        <f t="shared" si="292"/>
        <v>-10429.9</v>
      </c>
      <c r="AA146" s="2">
        <f t="shared" ref="AA146:AB146" si="293">ROUND(AA123*AA$240,1)</f>
        <v>-10685.6</v>
      </c>
      <c r="AB146" s="2">
        <f t="shared" si="293"/>
        <v>-9840</v>
      </c>
      <c r="AC146" s="2">
        <f t="shared" ref="AC146:AD146" si="294">ROUND(AC123*AC$240,1)</f>
        <v>-12208.2</v>
      </c>
      <c r="AD146" s="2">
        <f t="shared" si="294"/>
        <v>-14967.5</v>
      </c>
      <c r="AE146" s="2"/>
      <c r="AF146" s="2"/>
      <c r="AG146" s="2"/>
      <c r="AH146" s="2"/>
      <c r="AI146" s="2"/>
    </row>
    <row r="147" spans="1:35" ht="13.5">
      <c r="A147" s="34" t="s">
        <v>377</v>
      </c>
      <c r="C147" s="2">
        <f t="shared" ref="C147:V147" si="295">ROUND(C124*C$240,1)</f>
        <v>373.1</v>
      </c>
      <c r="D147" s="2">
        <f t="shared" si="295"/>
        <v>391.3</v>
      </c>
      <c r="E147" s="2">
        <f t="shared" si="295"/>
        <v>488.4</v>
      </c>
      <c r="F147" s="2">
        <f t="shared" si="295"/>
        <v>423.9</v>
      </c>
      <c r="G147" s="2">
        <f t="shared" si="295"/>
        <v>690.1</v>
      </c>
      <c r="H147" s="2">
        <f t="shared" si="295"/>
        <v>945.4</v>
      </c>
      <c r="I147" s="2">
        <f t="shared" si="295"/>
        <v>1005</v>
      </c>
      <c r="J147" s="2">
        <f t="shared" si="295"/>
        <v>1260.0999999999999</v>
      </c>
      <c r="K147" s="2">
        <f t="shared" si="295"/>
        <v>1647</v>
      </c>
      <c r="L147" s="2">
        <f t="shared" si="295"/>
        <v>2022.3</v>
      </c>
      <c r="M147" s="2">
        <f t="shared" si="295"/>
        <v>2562.8000000000002</v>
      </c>
      <c r="N147" s="2">
        <f t="shared" si="295"/>
        <v>2818.4</v>
      </c>
      <c r="O147" s="2">
        <f t="shared" si="295"/>
        <v>3434</v>
      </c>
      <c r="P147" s="2">
        <f t="shared" si="295"/>
        <v>3558.3</v>
      </c>
      <c r="Q147" s="2">
        <f t="shared" si="295"/>
        <v>3096.6</v>
      </c>
      <c r="R147" s="2">
        <f t="shared" si="295"/>
        <v>4265.6000000000004</v>
      </c>
      <c r="S147" s="2">
        <f t="shared" si="295"/>
        <v>5435.5</v>
      </c>
      <c r="T147" s="2">
        <f t="shared" si="295"/>
        <v>5711.8</v>
      </c>
      <c r="U147" s="2">
        <f t="shared" si="295"/>
        <v>6970.7</v>
      </c>
      <c r="V147" s="2">
        <f t="shared" si="295"/>
        <v>7054</v>
      </c>
      <c r="W147" s="2">
        <f t="shared" ref="W147:X147" si="296">ROUND(W124*W$240,1)</f>
        <v>6855.8</v>
      </c>
      <c r="X147" s="2">
        <f t="shared" si="296"/>
        <v>6780</v>
      </c>
      <c r="Y147" s="2">
        <f t="shared" ref="Y147:Z147" si="297">ROUND(Y124*Y$240,1)</f>
        <v>8958.7999999999993</v>
      </c>
      <c r="Z147" s="2">
        <f t="shared" si="297"/>
        <v>11166.6</v>
      </c>
      <c r="AA147" s="2">
        <f t="shared" ref="AA147:AB147" si="298">ROUND(AA124*AA$240,1)</f>
        <v>13937.4</v>
      </c>
      <c r="AB147" s="2">
        <f t="shared" si="298"/>
        <v>13513.3</v>
      </c>
      <c r="AC147" s="2">
        <f t="shared" ref="AC147:AD147" si="299">ROUND(AC124*AC$240,1)</f>
        <v>17845.3</v>
      </c>
      <c r="AD147" s="2">
        <f t="shared" si="299"/>
        <v>21977.200000000001</v>
      </c>
      <c r="AE147" s="2"/>
      <c r="AF147" s="2"/>
      <c r="AG147" s="2"/>
      <c r="AH147" s="2"/>
      <c r="AI147" s="2"/>
    </row>
    <row r="148" spans="1:35" ht="13.5">
      <c r="A148" s="34" t="s">
        <v>378</v>
      </c>
      <c r="C148" s="2">
        <f t="shared" ref="C148:V148" si="300">ROUND(C125*C$240,1)</f>
        <v>916.3</v>
      </c>
      <c r="D148" s="2">
        <f t="shared" si="300"/>
        <v>1133</v>
      </c>
      <c r="E148" s="2">
        <f t="shared" si="300"/>
        <v>1508.3</v>
      </c>
      <c r="F148" s="2">
        <f t="shared" si="300"/>
        <v>1410.4</v>
      </c>
      <c r="G148" s="2">
        <f t="shared" si="300"/>
        <v>1901.1</v>
      </c>
      <c r="H148" s="2">
        <f t="shared" si="300"/>
        <v>2003.1</v>
      </c>
      <c r="I148" s="2">
        <f t="shared" si="300"/>
        <v>2076</v>
      </c>
      <c r="J148" s="2">
        <f t="shared" si="300"/>
        <v>2349.6</v>
      </c>
      <c r="K148" s="2">
        <f t="shared" si="300"/>
        <v>3060.9</v>
      </c>
      <c r="L148" s="2">
        <f t="shared" si="300"/>
        <v>3806.4</v>
      </c>
      <c r="M148" s="2">
        <f t="shared" si="300"/>
        <v>4769.7</v>
      </c>
      <c r="N148" s="2">
        <f t="shared" si="300"/>
        <v>6472.1</v>
      </c>
      <c r="O148" s="2">
        <f t="shared" si="300"/>
        <v>8259.7999999999993</v>
      </c>
      <c r="P148" s="2">
        <f t="shared" si="300"/>
        <v>9276.5</v>
      </c>
      <c r="Q148" s="2">
        <f t="shared" si="300"/>
        <v>7133.8</v>
      </c>
      <c r="R148" s="2">
        <f t="shared" si="300"/>
        <v>8949.7999999999993</v>
      </c>
      <c r="S148" s="2">
        <f t="shared" si="300"/>
        <v>11337.5</v>
      </c>
      <c r="T148" s="2">
        <f t="shared" si="300"/>
        <v>12690.2</v>
      </c>
      <c r="U148" s="2">
        <f t="shared" si="300"/>
        <v>12802.8</v>
      </c>
      <c r="V148" s="2">
        <f t="shared" si="300"/>
        <v>14621</v>
      </c>
      <c r="W148" s="2">
        <f t="shared" ref="W148:X148" si="301">ROUND(W125*W$240,1)</f>
        <v>15824.1</v>
      </c>
      <c r="X148" s="2">
        <f t="shared" si="301"/>
        <v>15968.9</v>
      </c>
      <c r="Y148" s="2">
        <f t="shared" ref="Y148:Z148" si="302">ROUND(Y125*Y$240,1)</f>
        <v>18518.2</v>
      </c>
      <c r="Z148" s="2">
        <f t="shared" si="302"/>
        <v>21596.400000000001</v>
      </c>
      <c r="AA148" s="2">
        <f t="shared" ref="AA148:AB148" si="303">ROUND(AA125*AA$240,1)</f>
        <v>24623</v>
      </c>
      <c r="AB148" s="2">
        <f t="shared" si="303"/>
        <v>23353.3</v>
      </c>
      <c r="AC148" s="2">
        <f t="shared" ref="AC148:AD148" si="304">ROUND(AC125*AC$240,1)</f>
        <v>30053.5</v>
      </c>
      <c r="AD148" s="2">
        <f t="shared" si="304"/>
        <v>36944.800000000003</v>
      </c>
      <c r="AE148" s="2"/>
      <c r="AF148" s="2"/>
      <c r="AG148" s="2"/>
      <c r="AH148" s="2"/>
      <c r="AI148" s="2"/>
    </row>
    <row r="149" spans="1:35" ht="13.5">
      <c r="A149" s="32" t="s">
        <v>646</v>
      </c>
      <c r="C149" s="2">
        <f t="shared" ref="C149:V149" si="305">ROUND(C126*C$240,1)</f>
        <v>6.3</v>
      </c>
      <c r="D149" s="2">
        <f t="shared" si="305"/>
        <v>5.5</v>
      </c>
      <c r="E149" s="2">
        <f t="shared" si="305"/>
        <v>-66.599999999999994</v>
      </c>
      <c r="F149" s="2">
        <f t="shared" si="305"/>
        <v>27.6</v>
      </c>
      <c r="G149" s="2">
        <f t="shared" si="305"/>
        <v>-17</v>
      </c>
      <c r="H149" s="2">
        <f t="shared" si="305"/>
        <v>142.19999999999999</v>
      </c>
      <c r="I149" s="2">
        <f t="shared" si="305"/>
        <v>147.1</v>
      </c>
      <c r="J149" s="2">
        <f t="shared" si="305"/>
        <v>115.9</v>
      </c>
      <c r="K149" s="2">
        <f t="shared" si="305"/>
        <v>183.7</v>
      </c>
      <c r="L149" s="2">
        <f t="shared" si="305"/>
        <v>162.5</v>
      </c>
      <c r="M149" s="2">
        <f t="shared" si="305"/>
        <v>185.1</v>
      </c>
      <c r="N149" s="2">
        <f t="shared" si="305"/>
        <v>320.10000000000002</v>
      </c>
      <c r="O149" s="2">
        <f t="shared" si="305"/>
        <v>287.89999999999998</v>
      </c>
      <c r="P149" s="2">
        <f t="shared" si="305"/>
        <v>36.799999999999997</v>
      </c>
      <c r="Q149" s="2">
        <f t="shared" si="305"/>
        <v>587.5</v>
      </c>
      <c r="R149" s="2">
        <f t="shared" si="305"/>
        <v>977.3</v>
      </c>
      <c r="S149" s="2">
        <f t="shared" si="305"/>
        <v>1271.0999999999999</v>
      </c>
      <c r="T149" s="2">
        <f t="shared" si="305"/>
        <v>1829.8</v>
      </c>
      <c r="U149" s="2">
        <f t="shared" si="305"/>
        <v>2355.8000000000002</v>
      </c>
      <c r="V149" s="2">
        <f t="shared" si="305"/>
        <v>2305.9</v>
      </c>
      <c r="W149" s="2">
        <f t="shared" ref="W149:X149" si="306">ROUND(W126*W$240,1)</f>
        <v>3186.5</v>
      </c>
      <c r="X149" s="2">
        <f t="shared" si="306"/>
        <v>3720</v>
      </c>
      <c r="Y149" s="2">
        <f t="shared" ref="Y149:Z149" si="307">ROUND(Y126*Y$240,1)</f>
        <v>5080.1000000000004</v>
      </c>
      <c r="Z149" s="2">
        <f t="shared" si="307"/>
        <v>5686</v>
      </c>
      <c r="AA149" s="2">
        <f t="shared" ref="AA149:AB149" si="308">ROUND(AA126*AA$240,1)</f>
        <v>6131.9</v>
      </c>
      <c r="AB149" s="2">
        <f t="shared" si="308"/>
        <v>386.1</v>
      </c>
      <c r="AC149" s="2">
        <f t="shared" ref="AC149:AD149" si="309">ROUND(AC126*AC$240,1)</f>
        <v>2334.1999999999998</v>
      </c>
      <c r="AD149" s="2">
        <f t="shared" si="309"/>
        <v>7822.1</v>
      </c>
      <c r="AE149" s="2"/>
      <c r="AF149" s="2"/>
      <c r="AG149" s="2"/>
      <c r="AH149" s="2"/>
      <c r="AI149" s="2"/>
    </row>
    <row r="150" spans="1:35" ht="13.5">
      <c r="A150" s="34" t="s">
        <v>379</v>
      </c>
      <c r="C150" s="2">
        <f t="shared" ref="C150:V150" si="310">ROUND(C127*C$240,1)</f>
        <v>142.4</v>
      </c>
      <c r="D150" s="2">
        <f t="shared" si="310"/>
        <v>123.7</v>
      </c>
      <c r="E150" s="2">
        <f t="shared" si="310"/>
        <v>257.10000000000002</v>
      </c>
      <c r="F150" s="2">
        <f t="shared" si="310"/>
        <v>508.5</v>
      </c>
      <c r="G150" s="2">
        <f t="shared" si="310"/>
        <v>438.7</v>
      </c>
      <c r="H150" s="2">
        <f t="shared" si="310"/>
        <v>727.5</v>
      </c>
      <c r="I150" s="2">
        <f t="shared" si="310"/>
        <v>790</v>
      </c>
      <c r="J150" s="2">
        <f t="shared" si="310"/>
        <v>917</v>
      </c>
      <c r="K150" s="2">
        <f t="shared" si="310"/>
        <v>1039.5999999999999</v>
      </c>
      <c r="L150" s="2">
        <f t="shared" si="310"/>
        <v>1093.8</v>
      </c>
      <c r="M150" s="2">
        <f t="shared" si="310"/>
        <v>1337.5</v>
      </c>
      <c r="N150" s="2">
        <f t="shared" si="310"/>
        <v>1622.9</v>
      </c>
      <c r="O150" s="2">
        <f t="shared" si="310"/>
        <v>1849.4</v>
      </c>
      <c r="P150" s="2">
        <f t="shared" si="310"/>
        <v>1894</v>
      </c>
      <c r="Q150" s="2">
        <f t="shared" si="310"/>
        <v>2220.6</v>
      </c>
      <c r="R150" s="2">
        <f t="shared" si="310"/>
        <v>2924.6</v>
      </c>
      <c r="S150" s="2">
        <f t="shared" si="310"/>
        <v>3404.9</v>
      </c>
      <c r="T150" s="2">
        <f t="shared" si="310"/>
        <v>4230.5</v>
      </c>
      <c r="U150" s="2">
        <f t="shared" si="310"/>
        <v>4958.3999999999996</v>
      </c>
      <c r="V150" s="2">
        <f t="shared" si="310"/>
        <v>5374</v>
      </c>
      <c r="W150" s="2">
        <f t="shared" ref="W150:X150" si="311">ROUND(W127*W$240,1)</f>
        <v>7005.8</v>
      </c>
      <c r="X150" s="2">
        <f t="shared" si="311"/>
        <v>7841.1</v>
      </c>
      <c r="Y150" s="2">
        <f t="shared" ref="Y150:Z150" si="312">ROUND(Y127*Y$240,1)</f>
        <v>10013.4</v>
      </c>
      <c r="Z150" s="2">
        <f t="shared" si="312"/>
        <v>11378.5</v>
      </c>
      <c r="AA150" s="2">
        <f t="shared" ref="AA150:AB150" si="313">ROUND(AA127*AA$240,1)</f>
        <v>12964.9</v>
      </c>
      <c r="AB150" s="2">
        <f t="shared" si="313"/>
        <v>4912.5</v>
      </c>
      <c r="AC150" s="2">
        <f t="shared" ref="AC150:AD150" si="314">ROUND(AC127*AC$240,1)</f>
        <v>8204.7999999999993</v>
      </c>
      <c r="AD150" s="2">
        <f t="shared" si="314"/>
        <v>16489.099999999999</v>
      </c>
      <c r="AE150" s="2"/>
      <c r="AF150" s="2"/>
      <c r="AG150" s="2"/>
      <c r="AH150" s="2"/>
      <c r="AI150" s="2"/>
    </row>
    <row r="151" spans="1:35" ht="13.5">
      <c r="A151" s="34" t="s">
        <v>380</v>
      </c>
      <c r="C151" s="2">
        <f t="shared" ref="C151:V151" si="315">ROUND(C128*C$240,1)</f>
        <v>136.1</v>
      </c>
      <c r="D151" s="2">
        <f t="shared" si="315"/>
        <v>118.3</v>
      </c>
      <c r="E151" s="2">
        <f t="shared" si="315"/>
        <v>323.7</v>
      </c>
      <c r="F151" s="2">
        <f t="shared" si="315"/>
        <v>480.9</v>
      </c>
      <c r="G151" s="2">
        <f t="shared" si="315"/>
        <v>455.8</v>
      </c>
      <c r="H151" s="2">
        <f t="shared" si="315"/>
        <v>585.29999999999995</v>
      </c>
      <c r="I151" s="2">
        <f t="shared" si="315"/>
        <v>642.9</v>
      </c>
      <c r="J151" s="2">
        <f t="shared" si="315"/>
        <v>801.1</v>
      </c>
      <c r="K151" s="2">
        <f t="shared" si="315"/>
        <v>855.9</v>
      </c>
      <c r="L151" s="2">
        <f t="shared" si="315"/>
        <v>931.3</v>
      </c>
      <c r="M151" s="2">
        <f t="shared" si="315"/>
        <v>1152.4000000000001</v>
      </c>
      <c r="N151" s="2">
        <f t="shared" si="315"/>
        <v>1302.8</v>
      </c>
      <c r="O151" s="2">
        <f t="shared" si="315"/>
        <v>1561.5</v>
      </c>
      <c r="P151" s="2">
        <f t="shared" si="315"/>
        <v>1857.2</v>
      </c>
      <c r="Q151" s="2">
        <f t="shared" si="315"/>
        <v>1633.1</v>
      </c>
      <c r="R151" s="2">
        <f t="shared" si="315"/>
        <v>1947.2</v>
      </c>
      <c r="S151" s="2">
        <f t="shared" si="315"/>
        <v>2133.8000000000002</v>
      </c>
      <c r="T151" s="2">
        <f t="shared" si="315"/>
        <v>2400.6999999999998</v>
      </c>
      <c r="U151" s="2">
        <f t="shared" si="315"/>
        <v>2602.5</v>
      </c>
      <c r="V151" s="2">
        <f t="shared" si="315"/>
        <v>3068.1</v>
      </c>
      <c r="W151" s="2">
        <f t="shared" ref="W151:X151" si="316">ROUND(W128*W$240,1)</f>
        <v>3819.3</v>
      </c>
      <c r="X151" s="2">
        <f t="shared" si="316"/>
        <v>4121</v>
      </c>
      <c r="Y151" s="2">
        <f t="shared" ref="Y151:Z151" si="317">ROUND(Y128*Y$240,1)</f>
        <v>4933.2</v>
      </c>
      <c r="Z151" s="2">
        <f t="shared" si="317"/>
        <v>5692.4</v>
      </c>
      <c r="AA151" s="2">
        <f t="shared" ref="AA151:AB151" si="318">ROUND(AA128*AA$240,1)</f>
        <v>6833</v>
      </c>
      <c r="AB151" s="2">
        <f t="shared" si="318"/>
        <v>4526.3999999999996</v>
      </c>
      <c r="AC151" s="2">
        <f t="shared" ref="AC151:AD151" si="319">ROUND(AC128*AC$240,1)</f>
        <v>5870.5</v>
      </c>
      <c r="AD151" s="2">
        <f t="shared" si="319"/>
        <v>8667</v>
      </c>
      <c r="AE151" s="2"/>
      <c r="AF151" s="2"/>
      <c r="AG151" s="2"/>
      <c r="AH151" s="2"/>
      <c r="AI151" s="2"/>
    </row>
    <row r="152" spans="1:35" ht="13.5">
      <c r="A152" s="32" t="s">
        <v>647</v>
      </c>
      <c r="C152" s="2">
        <f t="shared" ref="C152:V152" si="320">ROUND(C129*C$240,1)</f>
        <v>-78.2</v>
      </c>
      <c r="D152" s="2">
        <f t="shared" si="320"/>
        <v>-89</v>
      </c>
      <c r="E152" s="2">
        <f t="shared" si="320"/>
        <v>165.3</v>
      </c>
      <c r="F152" s="2">
        <f t="shared" si="320"/>
        <v>265.7</v>
      </c>
      <c r="G152" s="2">
        <f t="shared" si="320"/>
        <v>297.39999999999998</v>
      </c>
      <c r="H152" s="2">
        <f t="shared" si="320"/>
        <v>73.900000000000006</v>
      </c>
      <c r="I152" s="2">
        <f t="shared" si="320"/>
        <v>41.6</v>
      </c>
      <c r="J152" s="2">
        <f t="shared" si="320"/>
        <v>22.7</v>
      </c>
      <c r="K152" s="2">
        <f t="shared" si="320"/>
        <v>20.399999999999999</v>
      </c>
      <c r="L152" s="2">
        <f t="shared" si="320"/>
        <v>141.1</v>
      </c>
      <c r="M152" s="2">
        <f t="shared" si="320"/>
        <v>110</v>
      </c>
      <c r="N152" s="2">
        <f t="shared" si="320"/>
        <v>286.3</v>
      </c>
      <c r="O152" s="2">
        <f t="shared" si="320"/>
        <v>60</v>
      </c>
      <c r="P152" s="2">
        <f t="shared" si="320"/>
        <v>-88.5</v>
      </c>
      <c r="Q152" s="2">
        <f t="shared" si="320"/>
        <v>-72.8</v>
      </c>
      <c r="R152" s="2">
        <f t="shared" si="320"/>
        <v>-387.7</v>
      </c>
      <c r="S152" s="2">
        <f t="shared" si="320"/>
        <v>-718.2</v>
      </c>
      <c r="T152" s="2">
        <f t="shared" si="320"/>
        <v>-284.60000000000002</v>
      </c>
      <c r="U152" s="2">
        <f t="shared" si="320"/>
        <v>-527.4</v>
      </c>
      <c r="V152" s="2">
        <f t="shared" si="320"/>
        <v>-405.8</v>
      </c>
      <c r="W152" s="2">
        <f t="shared" ref="W152:X152" si="321">ROUND(W129*W$240,1)</f>
        <v>-768.8</v>
      </c>
      <c r="X152" s="2">
        <f t="shared" si="321"/>
        <v>-1659</v>
      </c>
      <c r="Y152" s="2">
        <f t="shared" ref="Y152:Z152" si="322">ROUND(Y129*Y$240,1)</f>
        <v>-1998.7</v>
      </c>
      <c r="Z152" s="2">
        <f t="shared" si="322"/>
        <v>-1733.4</v>
      </c>
      <c r="AA152" s="2">
        <f t="shared" ref="AA152:AB152" si="323">ROUND(AA129*AA$240,1)</f>
        <v>-2208.5</v>
      </c>
      <c r="AB152" s="2">
        <f t="shared" si="323"/>
        <v>-2330.1</v>
      </c>
      <c r="AC152" s="2">
        <f t="shared" ref="AC152:AD152" si="324">ROUND(AC129*AC$240,1)</f>
        <v>-3789</v>
      </c>
      <c r="AD152" s="2">
        <f t="shared" si="324"/>
        <v>-4704.5</v>
      </c>
      <c r="AE152" s="2"/>
      <c r="AF152" s="2"/>
      <c r="AG152" s="2"/>
      <c r="AH152" s="2"/>
      <c r="AI152" s="2"/>
    </row>
    <row r="153" spans="1:35" ht="13.5">
      <c r="A153" s="34" t="s">
        <v>335</v>
      </c>
      <c r="B153" t="s">
        <v>98</v>
      </c>
      <c r="C153" s="2">
        <f t="shared" ref="C153:V153" si="325">ROUND(C130*C$240,1)</f>
        <v>-1.9</v>
      </c>
      <c r="D153" s="2">
        <f t="shared" si="325"/>
        <v>-1.4</v>
      </c>
      <c r="E153" s="2">
        <f t="shared" si="325"/>
        <v>227.1</v>
      </c>
      <c r="F153" s="2">
        <f t="shared" si="325"/>
        <v>321.8</v>
      </c>
      <c r="G153" s="2">
        <f t="shared" si="325"/>
        <v>393.8</v>
      </c>
      <c r="H153" s="2">
        <f t="shared" si="325"/>
        <v>246.8</v>
      </c>
      <c r="I153" s="2">
        <f t="shared" si="325"/>
        <v>262.89999999999998</v>
      </c>
      <c r="J153" s="2">
        <f t="shared" si="325"/>
        <v>298.89999999999998</v>
      </c>
      <c r="K153" s="2">
        <f t="shared" si="325"/>
        <v>327</v>
      </c>
      <c r="L153" s="2">
        <f t="shared" si="325"/>
        <v>424.2</v>
      </c>
      <c r="M153" s="2">
        <f t="shared" si="325"/>
        <v>415.5</v>
      </c>
      <c r="N153" s="2">
        <f t="shared" si="325"/>
        <v>524.29999999999995</v>
      </c>
      <c r="O153" s="2">
        <f t="shared" si="325"/>
        <v>633.5</v>
      </c>
      <c r="P153" s="2">
        <f t="shared" si="325"/>
        <v>558.20000000000005</v>
      </c>
      <c r="Q153" s="2">
        <f t="shared" si="325"/>
        <v>603.9</v>
      </c>
      <c r="R153" s="2">
        <f t="shared" si="325"/>
        <v>592.6</v>
      </c>
      <c r="S153" s="2">
        <f t="shared" si="325"/>
        <v>742.6</v>
      </c>
      <c r="T153" s="2">
        <f t="shared" si="325"/>
        <v>937.1</v>
      </c>
      <c r="U153" s="2">
        <f t="shared" si="325"/>
        <v>1048.8</v>
      </c>
      <c r="V153" s="2">
        <f t="shared" si="325"/>
        <v>1170.3</v>
      </c>
      <c r="W153" s="2">
        <f t="shared" ref="W153:X153" si="326">ROUND(W130*W$240,1)</f>
        <v>1108.2</v>
      </c>
      <c r="X153" s="2">
        <f t="shared" si="326"/>
        <v>1320.3</v>
      </c>
      <c r="Y153" s="2">
        <f t="shared" ref="Y153:Z153" si="327">ROUND(Y130*Y$240,1)</f>
        <v>1562.6</v>
      </c>
      <c r="Z153" s="2">
        <f t="shared" si="327"/>
        <v>1767.1</v>
      </c>
      <c r="AA153" s="2">
        <f t="shared" ref="AA153:AB153" si="328">ROUND(AA130*AA$240,1)</f>
        <v>2273.1</v>
      </c>
      <c r="AB153" s="2">
        <f t="shared" si="328"/>
        <v>1517.8</v>
      </c>
      <c r="AC153" s="2">
        <f t="shared" ref="AC153:AD153" si="329">ROUND(AC130*AC$240,1)</f>
        <v>1490.3</v>
      </c>
      <c r="AD153" s="2">
        <f t="shared" si="329"/>
        <v>1956.9</v>
      </c>
      <c r="AE153" s="2"/>
      <c r="AF153" s="2"/>
      <c r="AG153" s="2"/>
      <c r="AH153" s="2"/>
      <c r="AI153" s="2"/>
    </row>
    <row r="154" spans="1:35" ht="13.5">
      <c r="A154" s="34" t="s">
        <v>648</v>
      </c>
      <c r="C154" s="2">
        <f t="shared" ref="C154:V154" si="330">ROUND(C131*C$240,1)</f>
        <v>76.2</v>
      </c>
      <c r="D154" s="2">
        <f t="shared" si="330"/>
        <v>87.6</v>
      </c>
      <c r="E154" s="2">
        <f t="shared" si="330"/>
        <v>61.8</v>
      </c>
      <c r="F154" s="2">
        <f t="shared" si="330"/>
        <v>56.1</v>
      </c>
      <c r="G154" s="2">
        <f t="shared" si="330"/>
        <v>96.4</v>
      </c>
      <c r="H154" s="2">
        <f t="shared" si="330"/>
        <v>172.9</v>
      </c>
      <c r="I154" s="2">
        <f t="shared" si="330"/>
        <v>221.3</v>
      </c>
      <c r="J154" s="2">
        <f t="shared" si="330"/>
        <v>276.2</v>
      </c>
      <c r="K154" s="2">
        <f t="shared" si="330"/>
        <v>306.60000000000002</v>
      </c>
      <c r="L154" s="2">
        <f t="shared" si="330"/>
        <v>283.10000000000002</v>
      </c>
      <c r="M154" s="2">
        <f t="shared" si="330"/>
        <v>305.5</v>
      </c>
      <c r="N154" s="2">
        <f t="shared" si="330"/>
        <v>238</v>
      </c>
      <c r="O154" s="2">
        <f t="shared" si="330"/>
        <v>573.5</v>
      </c>
      <c r="P154" s="2">
        <f t="shared" si="330"/>
        <v>646.70000000000005</v>
      </c>
      <c r="Q154" s="2">
        <f t="shared" si="330"/>
        <v>676.7</v>
      </c>
      <c r="R154" s="2">
        <f t="shared" si="330"/>
        <v>980.3</v>
      </c>
      <c r="S154" s="2">
        <f t="shared" si="330"/>
        <v>1460.8</v>
      </c>
      <c r="T154" s="2">
        <f t="shared" si="330"/>
        <v>1221.7</v>
      </c>
      <c r="U154" s="2">
        <f t="shared" si="330"/>
        <v>1576.2</v>
      </c>
      <c r="V154" s="2">
        <f t="shared" si="330"/>
        <v>1576.1</v>
      </c>
      <c r="W154" s="2">
        <f t="shared" ref="W154:X154" si="331">ROUND(W131*W$240,1)</f>
        <v>1877.1</v>
      </c>
      <c r="X154" s="2">
        <f t="shared" si="331"/>
        <v>2979.3</v>
      </c>
      <c r="Y154" s="2">
        <f t="shared" ref="Y154:Z154" si="332">ROUND(Y131*Y$240,1)</f>
        <v>3561.4</v>
      </c>
      <c r="Z154" s="2">
        <f t="shared" si="332"/>
        <v>3500.5</v>
      </c>
      <c r="AA154" s="2">
        <f t="shared" ref="AA154:AB154" si="333">ROUND(AA131*AA$240,1)</f>
        <v>4481.7</v>
      </c>
      <c r="AB154" s="2">
        <f t="shared" si="333"/>
        <v>3847.9</v>
      </c>
      <c r="AC154" s="2">
        <f t="shared" ref="AC154:AD154" si="334">ROUND(AC131*AC$240,1)</f>
        <v>5279.3</v>
      </c>
      <c r="AD154" s="2">
        <f t="shared" si="334"/>
        <v>6661.4</v>
      </c>
      <c r="AE154" s="2"/>
      <c r="AF154" s="2"/>
      <c r="AG154" s="2"/>
      <c r="AH154" s="2"/>
      <c r="AI154" s="2"/>
    </row>
    <row r="155" spans="1:35" ht="13.5">
      <c r="A155" s="36" t="s">
        <v>312</v>
      </c>
      <c r="C155" s="2">
        <f t="shared" ref="C155:V155" si="335">ROUND(C132*C$240,1)</f>
        <v>53.6</v>
      </c>
      <c r="D155" s="2">
        <f t="shared" si="335"/>
        <v>46</v>
      </c>
      <c r="E155" s="2">
        <f t="shared" si="335"/>
        <v>47.1</v>
      </c>
      <c r="F155" s="2">
        <f t="shared" si="335"/>
        <v>49.6</v>
      </c>
      <c r="G155" s="2">
        <f t="shared" si="335"/>
        <v>78.5</v>
      </c>
      <c r="H155" s="2">
        <f t="shared" si="335"/>
        <v>72.7</v>
      </c>
      <c r="I155" s="2">
        <f t="shared" si="335"/>
        <v>51.2</v>
      </c>
      <c r="J155" s="2">
        <f t="shared" si="335"/>
        <v>66.7</v>
      </c>
      <c r="K155" s="2">
        <f t="shared" si="335"/>
        <v>73.400000000000006</v>
      </c>
      <c r="L155" s="2">
        <f t="shared" si="335"/>
        <v>48.5</v>
      </c>
      <c r="M155" s="2">
        <f t="shared" si="335"/>
        <v>38.4</v>
      </c>
      <c r="N155" s="2">
        <f t="shared" si="335"/>
        <v>36.1</v>
      </c>
      <c r="O155" s="2">
        <f t="shared" si="335"/>
        <v>38.9</v>
      </c>
      <c r="P155" s="2">
        <f t="shared" si="335"/>
        <v>64.2</v>
      </c>
      <c r="Q155" s="2">
        <f t="shared" si="335"/>
        <v>112.9</v>
      </c>
      <c r="R155" s="2">
        <f t="shared" si="335"/>
        <v>132.4</v>
      </c>
      <c r="S155" s="2">
        <f t="shared" si="335"/>
        <v>181.5</v>
      </c>
      <c r="T155" s="2">
        <f t="shared" si="335"/>
        <v>132.6</v>
      </c>
      <c r="U155" s="2">
        <f t="shared" si="335"/>
        <v>134.19999999999999</v>
      </c>
      <c r="V155" s="2">
        <f t="shared" si="335"/>
        <v>139.5</v>
      </c>
      <c r="W155" s="2">
        <f t="shared" ref="W155:X155" si="336">ROUND(W132*W$240,1)</f>
        <v>174.3</v>
      </c>
      <c r="X155" s="2">
        <f t="shared" si="336"/>
        <v>195</v>
      </c>
      <c r="Y155" s="2">
        <f t="shared" ref="Y155:Z155" si="337">ROUND(Y132*Y$240,1)</f>
        <v>237.4</v>
      </c>
      <c r="Z155" s="2">
        <f t="shared" si="337"/>
        <v>268.60000000000002</v>
      </c>
      <c r="AA155" s="2">
        <f t="shared" ref="AA155:AB155" si="338">ROUND(AA132*AA$240,1)</f>
        <v>323.8</v>
      </c>
      <c r="AB155" s="2">
        <f t="shared" si="338"/>
        <v>336.4</v>
      </c>
      <c r="AC155" s="2">
        <f t="shared" ref="AC155:AD155" si="339">ROUND(AC132*AC$240,1)</f>
        <v>283.8</v>
      </c>
      <c r="AD155" s="2">
        <f t="shared" si="339"/>
        <v>236.5</v>
      </c>
      <c r="AE155" s="2"/>
      <c r="AF155" s="2"/>
      <c r="AG155" s="2"/>
      <c r="AH155" s="2"/>
      <c r="AI155" s="2"/>
    </row>
    <row r="156" spans="1:35" ht="13.5">
      <c r="A156" s="36" t="s">
        <v>313</v>
      </c>
      <c r="B156" t="s">
        <v>107</v>
      </c>
      <c r="C156" s="2">
        <f t="shared" ref="C156:V156" si="340">ROUND(C133*C$240,1)</f>
        <v>22.6</v>
      </c>
      <c r="D156" s="2">
        <f t="shared" si="340"/>
        <v>41.6</v>
      </c>
      <c r="E156" s="2">
        <f t="shared" si="340"/>
        <v>14.7</v>
      </c>
      <c r="F156" s="2">
        <f t="shared" si="340"/>
        <v>6.5</v>
      </c>
      <c r="G156" s="2">
        <f t="shared" si="340"/>
        <v>17.899999999999999</v>
      </c>
      <c r="H156" s="2">
        <f t="shared" si="340"/>
        <v>100.2</v>
      </c>
      <c r="I156" s="2">
        <f t="shared" si="340"/>
        <v>170.1</v>
      </c>
      <c r="J156" s="2">
        <f t="shared" si="340"/>
        <v>209.5</v>
      </c>
      <c r="K156" s="2">
        <f t="shared" si="340"/>
        <v>233.2</v>
      </c>
      <c r="L156" s="2">
        <f t="shared" si="340"/>
        <v>234.6</v>
      </c>
      <c r="M156" s="2">
        <f t="shared" si="340"/>
        <v>267.10000000000002</v>
      </c>
      <c r="N156" s="2">
        <f t="shared" si="340"/>
        <v>202</v>
      </c>
      <c r="O156" s="2">
        <f t="shared" si="340"/>
        <v>534.6</v>
      </c>
      <c r="P156" s="2">
        <f t="shared" si="340"/>
        <v>582.5</v>
      </c>
      <c r="Q156" s="2">
        <f t="shared" si="340"/>
        <v>563.79999999999995</v>
      </c>
      <c r="R156" s="2">
        <f t="shared" si="340"/>
        <v>847.9</v>
      </c>
      <c r="S156" s="2">
        <f t="shared" si="340"/>
        <v>1279.3</v>
      </c>
      <c r="T156" s="2">
        <f t="shared" si="340"/>
        <v>1089.0999999999999</v>
      </c>
      <c r="U156" s="2">
        <f t="shared" si="340"/>
        <v>1442</v>
      </c>
      <c r="V156" s="2">
        <f t="shared" si="340"/>
        <v>1436.6</v>
      </c>
      <c r="W156" s="2">
        <f t="shared" ref="W156:X156" si="341">ROUND(W133*W$240,1)</f>
        <v>1702.8</v>
      </c>
      <c r="X156" s="2">
        <f t="shared" si="341"/>
        <v>2784.3</v>
      </c>
      <c r="Y156" s="2">
        <f t="shared" ref="Y156:Z156" si="342">ROUND(Y133*Y$240,1)</f>
        <v>3323.9</v>
      </c>
      <c r="Z156" s="2">
        <f t="shared" si="342"/>
        <v>3231.9</v>
      </c>
      <c r="AA156" s="2">
        <f t="shared" ref="AA156:AB156" si="343">ROUND(AA133*AA$240,1)</f>
        <v>4157.8999999999996</v>
      </c>
      <c r="AB156" s="2">
        <f t="shared" si="343"/>
        <v>3511.5</v>
      </c>
      <c r="AC156" s="2">
        <f t="shared" ref="AC156:AD156" si="344">ROUND(AC133*AC$240,1)</f>
        <v>4995.3999999999996</v>
      </c>
      <c r="AD156" s="2">
        <f t="shared" si="344"/>
        <v>6424.8</v>
      </c>
      <c r="AE156" s="2"/>
      <c r="AF156" s="2"/>
      <c r="AG156" s="2"/>
      <c r="AH156" s="2"/>
      <c r="AI156" s="2"/>
    </row>
    <row r="157" spans="1:35" ht="13.5">
      <c r="A157" s="32" t="s">
        <v>649</v>
      </c>
      <c r="C157" s="2">
        <f t="shared" ref="C157:V157" si="345">ROUND(C134*C$240,1)</f>
        <v>146.80000000000001</v>
      </c>
      <c r="D157" s="2">
        <f t="shared" si="345"/>
        <v>106.2</v>
      </c>
      <c r="E157" s="2">
        <f t="shared" si="345"/>
        <v>254.7</v>
      </c>
      <c r="F157" s="2">
        <f t="shared" si="345"/>
        <v>290</v>
      </c>
      <c r="G157" s="2">
        <f t="shared" si="345"/>
        <v>396.2</v>
      </c>
      <c r="H157" s="2">
        <f t="shared" si="345"/>
        <v>493.8</v>
      </c>
      <c r="I157" s="2">
        <f t="shared" si="345"/>
        <v>473.8</v>
      </c>
      <c r="J157" s="2">
        <f t="shared" si="345"/>
        <v>474.9</v>
      </c>
      <c r="K157" s="2">
        <f t="shared" si="345"/>
        <v>389.6</v>
      </c>
      <c r="L157" s="2">
        <f t="shared" si="345"/>
        <v>797.8</v>
      </c>
      <c r="M157" s="2">
        <f t="shared" si="345"/>
        <v>650.79999999999995</v>
      </c>
      <c r="N157" s="2">
        <f t="shared" si="345"/>
        <v>930.8</v>
      </c>
      <c r="O157" s="2">
        <f t="shared" si="345"/>
        <v>1150.0999999999999</v>
      </c>
      <c r="P157" s="2">
        <f t="shared" si="345"/>
        <v>1580.3</v>
      </c>
      <c r="Q157" s="2">
        <f t="shared" si="345"/>
        <v>1616.2</v>
      </c>
      <c r="R157" s="2">
        <f t="shared" si="345"/>
        <v>1957.9</v>
      </c>
      <c r="S157" s="2">
        <f t="shared" si="345"/>
        <v>2240.8000000000002</v>
      </c>
      <c r="T157" s="2">
        <f t="shared" si="345"/>
        <v>2324.3000000000002</v>
      </c>
      <c r="U157" s="2">
        <f t="shared" si="345"/>
        <v>2414.4</v>
      </c>
      <c r="V157" s="2">
        <f t="shared" si="345"/>
        <v>2516.6</v>
      </c>
      <c r="W157" s="2">
        <f t="shared" ref="W157:X157" si="346">ROUND(W134*W$240,1)</f>
        <v>2540.6999999999998</v>
      </c>
      <c r="X157" s="2">
        <f t="shared" si="346"/>
        <v>2653.3</v>
      </c>
      <c r="Y157" s="2">
        <f t="shared" ref="Y157:Z157" si="347">ROUND(Y134*Y$240,1)</f>
        <v>3194.8</v>
      </c>
      <c r="Z157" s="2">
        <f t="shared" si="347"/>
        <v>3456</v>
      </c>
      <c r="AA157" s="2">
        <f t="shared" ref="AA157:AB157" si="348">ROUND(AA134*AA$240,1)</f>
        <v>3874.9</v>
      </c>
      <c r="AB157" s="2">
        <f t="shared" si="348"/>
        <v>5626.2</v>
      </c>
      <c r="AC157" s="2">
        <f t="shared" ref="AC157:AD157" si="349">ROUND(AC134*AC$240,1)</f>
        <v>7421.5</v>
      </c>
      <c r="AD157" s="2">
        <f t="shared" si="349"/>
        <v>8900.7999999999993</v>
      </c>
      <c r="AE157" s="2"/>
      <c r="AF157" s="2"/>
      <c r="AG157" s="2"/>
      <c r="AH157" s="2"/>
      <c r="AI157" s="2"/>
    </row>
    <row r="158" spans="1:35" ht="13.5">
      <c r="A158" s="36" t="s">
        <v>312</v>
      </c>
      <c r="C158" s="2">
        <f t="shared" ref="C158:V158" si="350">ROUND(C135*C$240,1)</f>
        <v>71</v>
      </c>
      <c r="D158" s="2">
        <f t="shared" si="350"/>
        <v>71.5</v>
      </c>
      <c r="E158" s="2">
        <f t="shared" si="350"/>
        <v>24.4</v>
      </c>
      <c r="F158" s="2">
        <f t="shared" si="350"/>
        <v>30.5</v>
      </c>
      <c r="G158" s="2">
        <f t="shared" si="350"/>
        <v>49.4</v>
      </c>
      <c r="H158" s="2">
        <f t="shared" si="350"/>
        <v>14</v>
      </c>
      <c r="I158" s="2">
        <f t="shared" si="350"/>
        <v>47.9</v>
      </c>
      <c r="J158" s="2">
        <f t="shared" si="350"/>
        <v>22.6</v>
      </c>
      <c r="K158" s="2">
        <f t="shared" si="350"/>
        <v>48.5</v>
      </c>
      <c r="L158" s="2">
        <f t="shared" si="350"/>
        <v>124.8</v>
      </c>
      <c r="M158" s="2">
        <f t="shared" si="350"/>
        <v>99.9</v>
      </c>
      <c r="N158" s="2">
        <f t="shared" si="350"/>
        <v>160.80000000000001</v>
      </c>
      <c r="O158" s="2">
        <f t="shared" si="350"/>
        <v>88.5</v>
      </c>
      <c r="P158" s="2">
        <f t="shared" si="350"/>
        <v>604.9</v>
      </c>
      <c r="Q158" s="2">
        <f t="shared" si="350"/>
        <v>374.2</v>
      </c>
      <c r="R158" s="2">
        <f t="shared" si="350"/>
        <v>459</v>
      </c>
      <c r="S158" s="2">
        <f t="shared" si="350"/>
        <v>210.6</v>
      </c>
      <c r="T158" s="2">
        <f t="shared" si="350"/>
        <v>254.1</v>
      </c>
      <c r="U158" s="2">
        <f t="shared" si="350"/>
        <v>224.1</v>
      </c>
      <c r="V158" s="2">
        <f t="shared" si="350"/>
        <v>267.3</v>
      </c>
      <c r="W158" s="2">
        <f t="shared" ref="W158:X158" si="351">ROUND(W135*W$240,1)</f>
        <v>298.39999999999998</v>
      </c>
      <c r="X158" s="2">
        <f t="shared" si="351"/>
        <v>269.3</v>
      </c>
      <c r="Y158" s="2">
        <f t="shared" ref="Y158:Z158" si="352">ROUND(Y135*Y$240,1)</f>
        <v>322.5</v>
      </c>
      <c r="Z158" s="2">
        <f t="shared" si="352"/>
        <v>368.5</v>
      </c>
      <c r="AA158" s="2">
        <f t="shared" ref="AA158:AB158" si="353">ROUND(AA135*AA$240,1)</f>
        <v>367.5</v>
      </c>
      <c r="AB158" s="2">
        <f t="shared" si="353"/>
        <v>415.1</v>
      </c>
      <c r="AC158" s="2">
        <f t="shared" ref="AC158:AD158" si="354">ROUND(AC135*AC$240,1)</f>
        <v>467.1</v>
      </c>
      <c r="AD158" s="2">
        <f t="shared" si="354"/>
        <v>321.7</v>
      </c>
      <c r="AE158" s="2"/>
      <c r="AF158" s="2"/>
      <c r="AG158" s="2"/>
      <c r="AH158" s="2"/>
      <c r="AI158" s="2"/>
    </row>
    <row r="159" spans="1:35" ht="13.5">
      <c r="A159" s="36" t="s">
        <v>313</v>
      </c>
      <c r="B159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355">ROUND(F136*F$240,1)</f>
        <v>259.5</v>
      </c>
      <c r="G159" s="2">
        <f t="shared" si="355"/>
        <v>346.8</v>
      </c>
      <c r="H159" s="2">
        <f t="shared" si="355"/>
        <v>479.8</v>
      </c>
      <c r="I159" s="2">
        <f t="shared" si="355"/>
        <v>425.9</v>
      </c>
      <c r="J159" s="2">
        <f t="shared" si="355"/>
        <v>452.3</v>
      </c>
      <c r="K159" s="2">
        <f t="shared" si="355"/>
        <v>341.1</v>
      </c>
      <c r="L159" s="2">
        <f t="shared" si="355"/>
        <v>673.1</v>
      </c>
      <c r="M159" s="2">
        <f t="shared" si="355"/>
        <v>550.9</v>
      </c>
      <c r="N159" s="2">
        <f t="shared" si="355"/>
        <v>770.1</v>
      </c>
      <c r="O159" s="2">
        <f t="shared" si="355"/>
        <v>1061.5999999999999</v>
      </c>
      <c r="P159" s="2">
        <f t="shared" si="355"/>
        <v>975.4</v>
      </c>
      <c r="Q159" s="2">
        <f t="shared" si="355"/>
        <v>1242</v>
      </c>
      <c r="R159" s="2">
        <f t="shared" si="355"/>
        <v>1498.9</v>
      </c>
      <c r="S159" s="2">
        <f t="shared" si="355"/>
        <v>2030.2</v>
      </c>
      <c r="T159" s="2">
        <f t="shared" si="355"/>
        <v>2070.1999999999998</v>
      </c>
      <c r="U159" s="2">
        <f t="shared" ref="U159:V165" si="356">ROUND(U136*U$240,1)</f>
        <v>2190.3000000000002</v>
      </c>
      <c r="V159" s="2">
        <f t="shared" si="356"/>
        <v>2249.3000000000002</v>
      </c>
      <c r="W159" s="2">
        <f t="shared" ref="W159:X159" si="357">ROUND(W136*W$240,1)</f>
        <v>2242.1999999999998</v>
      </c>
      <c r="X159" s="2">
        <f t="shared" si="357"/>
        <v>2384</v>
      </c>
      <c r="Y159" s="2">
        <f t="shared" ref="Y159:Z159" si="358">ROUND(Y136*Y$240,1)</f>
        <v>2872.4</v>
      </c>
      <c r="Z159" s="2">
        <f t="shared" si="358"/>
        <v>3087.5</v>
      </c>
      <c r="AA159" s="2">
        <f t="shared" ref="AA159:AB159" si="359">ROUND(AA136*AA$240,1)</f>
        <v>3507.5</v>
      </c>
      <c r="AB159" s="2">
        <f t="shared" si="359"/>
        <v>5211.2</v>
      </c>
      <c r="AC159" s="2">
        <f t="shared" ref="AC159:AD159" si="360">ROUND(AC136*AC$240,1)</f>
        <v>6954.4</v>
      </c>
      <c r="AD159" s="2">
        <f t="shared" si="360"/>
        <v>8579.2000000000007</v>
      </c>
      <c r="AE159" s="2"/>
      <c r="AF159" s="2"/>
      <c r="AG159" s="2"/>
      <c r="AH159" s="2"/>
      <c r="AI159" s="2"/>
    </row>
    <row r="160" spans="1:35" ht="13.5">
      <c r="A160" s="31" t="s">
        <v>635</v>
      </c>
      <c r="C160" s="2">
        <f t="shared" si="355"/>
        <v>611.9</v>
      </c>
      <c r="D160" s="2">
        <f t="shared" si="355"/>
        <v>714.9</v>
      </c>
      <c r="E160" s="2">
        <f t="shared" si="355"/>
        <v>676.9</v>
      </c>
      <c r="F160" s="2">
        <f t="shared" si="355"/>
        <v>303.3</v>
      </c>
      <c r="G160" s="2">
        <f t="shared" si="355"/>
        <v>550.6</v>
      </c>
      <c r="H160" s="2">
        <f t="shared" si="355"/>
        <v>303.2</v>
      </c>
      <c r="I160" s="2">
        <f t="shared" si="355"/>
        <v>512</v>
      </c>
      <c r="J160" s="2">
        <f t="shared" si="355"/>
        <v>564.4</v>
      </c>
      <c r="K160" s="2">
        <f t="shared" si="355"/>
        <v>807.3</v>
      </c>
      <c r="L160" s="2">
        <f t="shared" si="355"/>
        <v>1047.7</v>
      </c>
      <c r="M160" s="2">
        <f t="shared" si="355"/>
        <v>1427.7</v>
      </c>
      <c r="N160" s="2">
        <f t="shared" si="355"/>
        <v>2919.9</v>
      </c>
      <c r="O160" s="2">
        <f t="shared" si="355"/>
        <v>4046.7</v>
      </c>
      <c r="P160" s="2">
        <f t="shared" si="355"/>
        <v>4367</v>
      </c>
      <c r="Q160" s="2">
        <f t="shared" si="355"/>
        <v>2959.2</v>
      </c>
      <c r="R160" s="2">
        <f t="shared" si="355"/>
        <v>2410.3000000000002</v>
      </c>
      <c r="S160" s="2">
        <f t="shared" si="355"/>
        <v>4043.2</v>
      </c>
      <c r="T160" s="2">
        <f t="shared" si="355"/>
        <v>3199.4</v>
      </c>
      <c r="U160" s="2">
        <f t="shared" si="356"/>
        <v>1506.8</v>
      </c>
      <c r="V160" s="2">
        <f t="shared" si="356"/>
        <v>2930.8</v>
      </c>
      <c r="W160" s="2">
        <f t="shared" ref="W160:X160" si="361">ROUND(W137*W$240,1)</f>
        <v>3605</v>
      </c>
      <c r="X160" s="2">
        <f t="shared" si="361"/>
        <v>5032.8999999999996</v>
      </c>
      <c r="Y160" s="2">
        <f t="shared" ref="Y160:Z160" si="362">ROUND(Y137*Y$240,1)</f>
        <v>3992.5</v>
      </c>
      <c r="Z160" s="2">
        <f t="shared" si="362"/>
        <v>3653.7</v>
      </c>
      <c r="AA160" s="2">
        <f t="shared" ref="AA160:AB160" si="363">ROUND(AA137*AA$240,1)</f>
        <v>3498.9</v>
      </c>
      <c r="AB160" s="2">
        <f t="shared" si="363"/>
        <v>7416.9</v>
      </c>
      <c r="AC160" s="2">
        <f t="shared" ref="AC160:AD160" si="364">ROUND(AC137*AC$240,1)</f>
        <v>7405.5</v>
      </c>
      <c r="AD160" s="2">
        <f t="shared" si="364"/>
        <v>4735.6000000000004</v>
      </c>
      <c r="AE160" s="2"/>
      <c r="AF160" s="2"/>
      <c r="AG160" s="2"/>
      <c r="AH160" s="2"/>
      <c r="AI160" s="2"/>
    </row>
    <row r="161" spans="1:35" ht="13.5">
      <c r="A161" s="34" t="s">
        <v>312</v>
      </c>
      <c r="C161" s="2">
        <f t="shared" si="355"/>
        <v>108.2</v>
      </c>
      <c r="D161" s="2">
        <f t="shared" si="355"/>
        <v>89.8</v>
      </c>
      <c r="E161" s="2">
        <f t="shared" si="355"/>
        <v>88.3</v>
      </c>
      <c r="F161" s="2">
        <f t="shared" si="355"/>
        <v>68.900000000000006</v>
      </c>
      <c r="G161" s="2">
        <f t="shared" si="355"/>
        <v>68.599999999999994</v>
      </c>
      <c r="H161" s="2">
        <f t="shared" si="355"/>
        <v>-4.7</v>
      </c>
      <c r="I161" s="2">
        <f t="shared" si="355"/>
        <v>115.2</v>
      </c>
      <c r="J161" s="2">
        <f t="shared" si="355"/>
        <v>135.19999999999999</v>
      </c>
      <c r="K161" s="2">
        <f t="shared" si="355"/>
        <v>97.2</v>
      </c>
      <c r="L161" s="2">
        <f t="shared" si="355"/>
        <v>28.4</v>
      </c>
      <c r="M161" s="2">
        <f t="shared" si="355"/>
        <v>-34.4</v>
      </c>
      <c r="N161" s="2">
        <f t="shared" si="355"/>
        <v>-61.6</v>
      </c>
      <c r="O161" s="2">
        <f t="shared" si="355"/>
        <v>34.6</v>
      </c>
      <c r="P161" s="2">
        <f t="shared" si="355"/>
        <v>957.5</v>
      </c>
      <c r="Q161" s="2">
        <f t="shared" si="355"/>
        <v>694.1</v>
      </c>
      <c r="R161" s="2">
        <f t="shared" si="355"/>
        <v>1152.5999999999999</v>
      </c>
      <c r="S161" s="2">
        <f t="shared" si="355"/>
        <v>547.9</v>
      </c>
      <c r="T161" s="2">
        <f t="shared" si="355"/>
        <v>594.6</v>
      </c>
      <c r="U161" s="2">
        <f t="shared" si="356"/>
        <v>131.6</v>
      </c>
      <c r="V161" s="2">
        <f t="shared" si="356"/>
        <v>493.3</v>
      </c>
      <c r="W161" s="2">
        <f t="shared" ref="W161:X161" si="365">ROUND(W138*W$240,1)</f>
        <v>676.3</v>
      </c>
      <c r="X161" s="2">
        <f t="shared" si="365"/>
        <v>748.1</v>
      </c>
      <c r="Y161" s="2">
        <f t="shared" ref="Y161:Z161" si="366">ROUND(Y138*Y$240,1)</f>
        <v>798</v>
      </c>
      <c r="Z161" s="2">
        <f t="shared" si="366"/>
        <v>739.2</v>
      </c>
      <c r="AA161" s="2">
        <f t="shared" ref="AA161:AB161" si="367">ROUND(AA138*AA$240,1)</f>
        <v>469.8</v>
      </c>
      <c r="AB161" s="2">
        <f t="shared" si="367"/>
        <v>4362.5</v>
      </c>
      <c r="AC161" s="2">
        <f t="shared" ref="AC161:AD161" si="368">ROUND(AC138*AC$240,1)</f>
        <v>2897.8</v>
      </c>
      <c r="AD161" s="2">
        <f t="shared" si="368"/>
        <v>1409.4</v>
      </c>
      <c r="AE161" s="2"/>
      <c r="AF161" s="2"/>
      <c r="AG161" s="2"/>
      <c r="AH161" s="2"/>
      <c r="AI161" s="2"/>
    </row>
    <row r="162" spans="1:35" ht="13.5">
      <c r="A162" s="34" t="s">
        <v>650</v>
      </c>
      <c r="B162" t="s">
        <v>252</v>
      </c>
      <c r="C162" s="2">
        <f t="shared" si="355"/>
        <v>401.8</v>
      </c>
      <c r="D162" s="2">
        <f t="shared" si="355"/>
        <v>585.70000000000005</v>
      </c>
      <c r="E162" s="2">
        <f t="shared" si="355"/>
        <v>479.9</v>
      </c>
      <c r="F162" s="2">
        <f t="shared" si="355"/>
        <v>140.6</v>
      </c>
      <c r="G162" s="2">
        <f t="shared" si="355"/>
        <v>428.6</v>
      </c>
      <c r="H162" s="2">
        <f t="shared" si="355"/>
        <v>373.8</v>
      </c>
      <c r="I162" s="2">
        <f t="shared" si="355"/>
        <v>436.3</v>
      </c>
      <c r="J162" s="2">
        <f t="shared" si="355"/>
        <v>373.7</v>
      </c>
      <c r="K162" s="2">
        <f t="shared" si="355"/>
        <v>744</v>
      </c>
      <c r="L162" s="2">
        <f t="shared" si="355"/>
        <v>1057.0999999999999</v>
      </c>
      <c r="M162" s="2">
        <f t="shared" si="355"/>
        <v>1208.9000000000001</v>
      </c>
      <c r="N162" s="2">
        <f t="shared" si="355"/>
        <v>2640.9</v>
      </c>
      <c r="O162" s="2">
        <f t="shared" si="355"/>
        <v>3188.3</v>
      </c>
      <c r="P162" s="2">
        <f t="shared" si="355"/>
        <v>2728.4</v>
      </c>
      <c r="Q162" s="2">
        <f t="shared" si="355"/>
        <v>1897.6</v>
      </c>
      <c r="R162" s="2">
        <f t="shared" si="355"/>
        <v>1639.6</v>
      </c>
      <c r="S162" s="2">
        <f t="shared" si="355"/>
        <v>2159.3000000000002</v>
      </c>
      <c r="T162" s="2">
        <f t="shared" si="355"/>
        <v>2698.2</v>
      </c>
      <c r="U162" s="2">
        <f t="shared" si="356"/>
        <v>1679.6</v>
      </c>
      <c r="V162" s="2">
        <f t="shared" si="356"/>
        <v>2263.1999999999998</v>
      </c>
      <c r="W162" s="2">
        <f t="shared" ref="W162:X162" si="369">ROUND(W139*W$240,1)</f>
        <v>3580.2</v>
      </c>
      <c r="X162" s="2">
        <f t="shared" si="369"/>
        <v>4271.3</v>
      </c>
      <c r="Y162" s="2">
        <f t="shared" ref="Y162:Z162" si="370">ROUND(Y139*Y$240,1)</f>
        <v>2191.6999999999998</v>
      </c>
      <c r="Z162" s="2">
        <f t="shared" si="370"/>
        <v>389.8</v>
      </c>
      <c r="AA162" s="2">
        <f t="shared" ref="AA162:AB162" si="371">ROUND(AA139*AA$240,1)</f>
        <v>2252.6999999999998</v>
      </c>
      <c r="AB162" s="2">
        <f t="shared" si="371"/>
        <v>3063.7</v>
      </c>
      <c r="AC162" s="2">
        <f t="shared" ref="AC162:AD162" si="372">ROUND(AC139*AC$240,1)</f>
        <v>2417.1999999999998</v>
      </c>
      <c r="AD162" s="2">
        <f t="shared" si="372"/>
        <v>4860.7</v>
      </c>
      <c r="AE162" s="2"/>
      <c r="AF162" s="2"/>
      <c r="AG162" s="2"/>
      <c r="AH162" s="2"/>
      <c r="AI162" s="2"/>
    </row>
    <row r="163" spans="1:35" ht="13.5">
      <c r="A163" s="34" t="s">
        <v>381</v>
      </c>
      <c r="C163" s="2">
        <f t="shared" si="355"/>
        <v>101.9</v>
      </c>
      <c r="D163" s="2">
        <f t="shared" si="355"/>
        <v>39.5</v>
      </c>
      <c r="E163" s="2">
        <f t="shared" si="355"/>
        <v>108.7</v>
      </c>
      <c r="F163" s="2">
        <f t="shared" si="355"/>
        <v>93.7</v>
      </c>
      <c r="G163" s="2">
        <f t="shared" si="355"/>
        <v>53.4</v>
      </c>
      <c r="H163" s="2">
        <f t="shared" si="355"/>
        <v>-65.8</v>
      </c>
      <c r="I163" s="2">
        <f t="shared" si="355"/>
        <v>-39.6</v>
      </c>
      <c r="J163" s="2">
        <f t="shared" si="355"/>
        <v>55.5</v>
      </c>
      <c r="K163" s="2">
        <f t="shared" si="355"/>
        <v>-33.9</v>
      </c>
      <c r="L163" s="2">
        <f t="shared" si="355"/>
        <v>-37.799999999999997</v>
      </c>
      <c r="M163" s="2">
        <f t="shared" si="355"/>
        <v>253.2</v>
      </c>
      <c r="N163" s="2">
        <f t="shared" si="355"/>
        <v>340.6</v>
      </c>
      <c r="O163" s="2">
        <f t="shared" si="355"/>
        <v>823.7</v>
      </c>
      <c r="P163" s="2">
        <f t="shared" si="355"/>
        <v>681.1</v>
      </c>
      <c r="Q163" s="2">
        <f t="shared" si="355"/>
        <v>367.5</v>
      </c>
      <c r="R163" s="2">
        <f t="shared" si="355"/>
        <v>-382</v>
      </c>
      <c r="S163" s="2">
        <f t="shared" si="355"/>
        <v>1335.9</v>
      </c>
      <c r="T163" s="2">
        <f t="shared" si="355"/>
        <v>-93.5</v>
      </c>
      <c r="U163" s="2">
        <f t="shared" si="356"/>
        <v>-304.39999999999998</v>
      </c>
      <c r="V163" s="2">
        <f t="shared" si="356"/>
        <v>174.3</v>
      </c>
      <c r="W163" s="2">
        <f t="shared" ref="W163:X163" si="373">ROUND(W140*W$240,1)</f>
        <v>-651.5</v>
      </c>
      <c r="X163" s="2">
        <f t="shared" si="373"/>
        <v>13.5</v>
      </c>
      <c r="Y163" s="2">
        <f t="shared" ref="Y163:Z163" si="374">ROUND(Y140*Y$240,1)</f>
        <v>1002.8</v>
      </c>
      <c r="Z163" s="2">
        <f t="shared" si="374"/>
        <v>2524.6999999999998</v>
      </c>
      <c r="AA163" s="2">
        <f t="shared" ref="AA163:AB163" si="375">ROUND(AA140*AA$240,1)</f>
        <v>776.4</v>
      </c>
      <c r="AB163" s="2">
        <f t="shared" si="375"/>
        <v>-9.3000000000000007</v>
      </c>
      <c r="AC163" s="2">
        <f t="shared" ref="AC163:AD163" si="376">ROUND(AC140*AC$240,1)</f>
        <v>2090.5</v>
      </c>
      <c r="AD163" s="2">
        <f t="shared" si="376"/>
        <v>-1534.5</v>
      </c>
      <c r="AE163" s="2"/>
      <c r="AF163" s="2"/>
      <c r="AG163" s="2"/>
      <c r="AH163" s="2"/>
      <c r="AI163" s="2"/>
    </row>
    <row r="164" spans="1:35" ht="13.5">
      <c r="A164" s="31" t="s">
        <v>382</v>
      </c>
      <c r="B164" t="s">
        <v>167</v>
      </c>
      <c r="C164" s="2">
        <f t="shared" si="355"/>
        <v>-143.5</v>
      </c>
      <c r="D164" s="2">
        <f t="shared" si="355"/>
        <v>4</v>
      </c>
      <c r="E164" s="2">
        <f t="shared" si="355"/>
        <v>-10.4</v>
      </c>
      <c r="F164" s="2">
        <f t="shared" si="355"/>
        <v>100</v>
      </c>
      <c r="G164" s="2">
        <f t="shared" si="355"/>
        <v>-16.2</v>
      </c>
      <c r="H164" s="2">
        <f t="shared" si="355"/>
        <v>44.5</v>
      </c>
      <c r="I164" s="2">
        <f t="shared" si="355"/>
        <v>-103.4</v>
      </c>
      <c r="J164" s="2">
        <f t="shared" si="355"/>
        <v>-88.4</v>
      </c>
      <c r="K164" s="2">
        <f t="shared" si="355"/>
        <v>12.9</v>
      </c>
      <c r="L164" s="2">
        <f t="shared" si="355"/>
        <v>-364.9</v>
      </c>
      <c r="M164" s="2">
        <f t="shared" si="355"/>
        <v>-166.8</v>
      </c>
      <c r="N164" s="2">
        <f t="shared" si="355"/>
        <v>-803.4</v>
      </c>
      <c r="O164" s="2">
        <f t="shared" si="355"/>
        <v>-718.8</v>
      </c>
      <c r="P164" s="2">
        <f t="shared" si="355"/>
        <v>-177.3</v>
      </c>
      <c r="Q164" s="2">
        <f t="shared" si="355"/>
        <v>-1052.9000000000001</v>
      </c>
      <c r="R164" s="2">
        <f t="shared" si="355"/>
        <v>-273.60000000000002</v>
      </c>
      <c r="S164" s="2">
        <f t="shared" si="355"/>
        <v>-934.8</v>
      </c>
      <c r="T164" s="2">
        <f t="shared" si="355"/>
        <v>-90.5</v>
      </c>
      <c r="U164" s="2">
        <f t="shared" si="356"/>
        <v>82.5</v>
      </c>
      <c r="V164" s="2">
        <f t="shared" si="356"/>
        <v>219.5</v>
      </c>
      <c r="W164" s="2">
        <f t="shared" ref="W164:X164" si="377">ROUND(W141*W$240,1)</f>
        <v>405.1</v>
      </c>
      <c r="X164" s="2">
        <f t="shared" si="377"/>
        <v>-558.29999999999995</v>
      </c>
      <c r="Y164" s="2">
        <f t="shared" ref="Y164:Z164" si="378">ROUND(Y141*Y$240,1)</f>
        <v>-709.4</v>
      </c>
      <c r="Z164" s="2">
        <f t="shared" si="378"/>
        <v>-632.5</v>
      </c>
      <c r="AA164" s="2">
        <f t="shared" ref="AA164:AB164" si="379">ROUND(AA141*AA$240,1)</f>
        <v>-611.5</v>
      </c>
      <c r="AB164" s="2">
        <f t="shared" si="379"/>
        <v>-1259.0999999999999</v>
      </c>
      <c r="AC164" s="2">
        <f t="shared" ref="AC164:AD164" si="380">ROUND(AC141*AC$240,1)</f>
        <v>-1163.9000000000001</v>
      </c>
      <c r="AD164" s="2">
        <f t="shared" si="380"/>
        <v>-1786.2</v>
      </c>
      <c r="AE164" s="2"/>
      <c r="AF164" s="2"/>
      <c r="AG164" s="2"/>
      <c r="AH164" s="2"/>
      <c r="AI164" s="2"/>
    </row>
    <row r="165" spans="1:35" ht="13.5">
      <c r="A165" s="31" t="s">
        <v>356</v>
      </c>
      <c r="C165" s="2">
        <f t="shared" si="355"/>
        <v>0</v>
      </c>
      <c r="D165" s="2">
        <f t="shared" si="355"/>
        <v>0</v>
      </c>
      <c r="E165" s="2">
        <f t="shared" si="355"/>
        <v>0</v>
      </c>
      <c r="F165" s="2">
        <f t="shared" si="355"/>
        <v>0</v>
      </c>
      <c r="G165" s="2">
        <f t="shared" si="355"/>
        <v>0</v>
      </c>
      <c r="H165" s="2">
        <f t="shared" si="355"/>
        <v>0</v>
      </c>
      <c r="I165" s="2">
        <f t="shared" si="355"/>
        <v>0</v>
      </c>
      <c r="J165" s="2">
        <f t="shared" si="355"/>
        <v>0</v>
      </c>
      <c r="K165" s="2">
        <f t="shared" si="355"/>
        <v>0</v>
      </c>
      <c r="L165" s="2">
        <f t="shared" si="355"/>
        <v>0</v>
      </c>
      <c r="M165" s="2">
        <f t="shared" si="355"/>
        <v>0</v>
      </c>
      <c r="N165" s="2">
        <f t="shared" si="355"/>
        <v>0</v>
      </c>
      <c r="O165" s="2">
        <f t="shared" si="355"/>
        <v>0</v>
      </c>
      <c r="P165" s="2">
        <f t="shared" si="355"/>
        <v>0</v>
      </c>
      <c r="Q165" s="2">
        <f t="shared" si="355"/>
        <v>0</v>
      </c>
      <c r="R165" s="2">
        <f t="shared" si="355"/>
        <v>0</v>
      </c>
      <c r="S165" s="2">
        <f t="shared" si="355"/>
        <v>0</v>
      </c>
      <c r="T165" s="2">
        <f t="shared" si="355"/>
        <v>0</v>
      </c>
      <c r="U165" s="2">
        <f t="shared" si="356"/>
        <v>0</v>
      </c>
      <c r="V165" s="2">
        <f t="shared" si="356"/>
        <v>0</v>
      </c>
      <c r="W165" s="2">
        <f t="shared" ref="W165:X165" si="381">ROUND(W142*W$240,1)</f>
        <v>0</v>
      </c>
      <c r="X165" s="2">
        <f t="shared" si="381"/>
        <v>0</v>
      </c>
      <c r="Y165" s="2">
        <f t="shared" ref="Y165:Z165" si="382">ROUND(Y142*Y$240,1)</f>
        <v>0</v>
      </c>
      <c r="Z165" s="2">
        <f t="shared" si="382"/>
        <v>0</v>
      </c>
      <c r="AA165" s="2">
        <f t="shared" ref="AA165:AB165" si="383">ROUND(AA142*AA$240,1)</f>
        <v>0</v>
      </c>
      <c r="AB165" s="2">
        <f t="shared" si="383"/>
        <v>0</v>
      </c>
      <c r="AC165" s="2">
        <f t="shared" ref="AC165:AD165" si="384">ROUND(AC142*AC$240,1)</f>
        <v>0</v>
      </c>
      <c r="AD165" s="2">
        <f t="shared" si="384"/>
        <v>0.3</v>
      </c>
      <c r="AE165" s="2"/>
      <c r="AF165" s="2"/>
      <c r="AG165" s="2"/>
      <c r="AH165" s="2"/>
      <c r="AI165" s="2"/>
    </row>
    <row r="166" spans="1:35" ht="13.5">
      <c r="A166" s="3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6.5">
      <c r="A167" s="9" t="s">
        <v>609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3.5">
      <c r="A168" s="11" t="s">
        <v>430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3.5">
      <c r="A169" s="31" t="s">
        <v>383</v>
      </c>
      <c r="C169" s="73">
        <v>47.817915000000028</v>
      </c>
      <c r="D169" s="73">
        <v>4.9308750000000039</v>
      </c>
      <c r="E169" s="73">
        <v>-94.756567000000004</v>
      </c>
      <c r="F169" s="73">
        <v>-383.42502999999994</v>
      </c>
      <c r="G169" s="73">
        <v>-447.93018999999998</v>
      </c>
      <c r="H169" s="73">
        <v>-433.16243899999995</v>
      </c>
      <c r="I169" s="73">
        <v>-308.27130710990843</v>
      </c>
      <c r="J169" s="73">
        <v>-281.48042033469801</v>
      </c>
      <c r="K169" s="73">
        <v>-259.24590158422052</v>
      </c>
      <c r="L169" s="73">
        <v>155.55099500595901</v>
      </c>
      <c r="M169" s="73">
        <v>67.129845177573543</v>
      </c>
      <c r="N169" s="73">
        <v>510.61783343813477</v>
      </c>
      <c r="O169" s="73">
        <v>374.22938857512622</v>
      </c>
      <c r="P169" s="73">
        <v>-171.40130911629331</v>
      </c>
      <c r="Q169" s="73">
        <v>518.49264395222121</v>
      </c>
      <c r="R169" s="73">
        <v>1197.1648150509018</v>
      </c>
      <c r="S169" s="73">
        <v>730.84634324361195</v>
      </c>
      <c r="T169" s="73">
        <v>909.43891668860851</v>
      </c>
      <c r="U169" s="73">
        <v>1184.6964638058462</v>
      </c>
      <c r="V169" s="73">
        <v>855.91923097508607</v>
      </c>
      <c r="W169" s="73">
        <v>1359.942</v>
      </c>
      <c r="X169" s="73">
        <v>2112.29</v>
      </c>
      <c r="Y169" s="73">
        <v>1765.7550000000001</v>
      </c>
      <c r="Z169" s="73">
        <v>-175.11699999999999</v>
      </c>
      <c r="AA169" s="73">
        <v>-355.41899999999998</v>
      </c>
      <c r="AB169" s="73">
        <v>930.76300000000003</v>
      </c>
      <c r="AC169" s="73">
        <v>-11.208</v>
      </c>
      <c r="AD169" s="73">
        <v>3066.8602671301664</v>
      </c>
      <c r="AE169" s="73"/>
      <c r="AF169" s="73"/>
      <c r="AG169" s="73"/>
      <c r="AH169" s="73"/>
      <c r="AI169" s="73"/>
    </row>
    <row r="170" spans="1:35" ht="13.5">
      <c r="A170" s="32" t="s">
        <v>384</v>
      </c>
      <c r="B170" s="10" t="s">
        <v>161</v>
      </c>
      <c r="C170" s="73">
        <v>258.52896900000002</v>
      </c>
      <c r="D170" s="73">
        <v>271.22712100000001</v>
      </c>
      <c r="E170" s="73">
        <v>302.71744500000005</v>
      </c>
      <c r="F170" s="73">
        <v>313.74663000000004</v>
      </c>
      <c r="G170" s="73">
        <v>350.560654</v>
      </c>
      <c r="H170" s="73">
        <v>314.79972399999997</v>
      </c>
      <c r="I170" s="73">
        <v>510.95325683233909</v>
      </c>
      <c r="J170" s="73">
        <v>638.59692440925244</v>
      </c>
      <c r="K170" s="73">
        <v>647.97030755695334</v>
      </c>
      <c r="L170" s="73">
        <v>996.14140768562663</v>
      </c>
      <c r="M170" s="73">
        <v>1136.5699161205994</v>
      </c>
      <c r="N170" s="73">
        <v>1982.3663156266564</v>
      </c>
      <c r="O170" s="73">
        <v>2958.7078160063443</v>
      </c>
      <c r="P170" s="73">
        <v>3692.4486089226966</v>
      </c>
      <c r="Q170" s="73">
        <v>4562.3147897343315</v>
      </c>
      <c r="R170" s="73">
        <v>5574.4610211540466</v>
      </c>
      <c r="S170" s="73">
        <v>5631.1604697117918</v>
      </c>
      <c r="T170" s="73">
        <v>6029.1232610813649</v>
      </c>
      <c r="U170" s="73">
        <v>6545.7973402390189</v>
      </c>
      <c r="V170" s="73">
        <v>6610.712055118739</v>
      </c>
      <c r="W170" s="73">
        <v>9159.0390000000007</v>
      </c>
      <c r="X170" s="73">
        <v>10633.498</v>
      </c>
      <c r="Y170" s="73">
        <v>12201.424000000001</v>
      </c>
      <c r="Z170" s="73">
        <v>12755.97</v>
      </c>
      <c r="AA170" s="73">
        <v>15071.903</v>
      </c>
      <c r="AB170" s="73">
        <v>18908.72</v>
      </c>
      <c r="AC170" s="73">
        <v>18769.512999999999</v>
      </c>
      <c r="AD170" s="73">
        <v>23559.729434516361</v>
      </c>
      <c r="AE170" s="73"/>
      <c r="AF170" s="73"/>
      <c r="AG170" s="73"/>
      <c r="AH170" s="73"/>
      <c r="AI170" s="73"/>
    </row>
    <row r="171" spans="1:35" ht="13.5">
      <c r="A171" s="32" t="s">
        <v>385</v>
      </c>
      <c r="B171" s="10" t="s">
        <v>162</v>
      </c>
      <c r="C171" s="2">
        <f t="shared" ref="C171:Y171" si="385">C170-C169</f>
        <v>210.71105399999999</v>
      </c>
      <c r="D171" s="2">
        <f t="shared" si="385"/>
        <v>266.296246</v>
      </c>
      <c r="E171" s="2">
        <f t="shared" si="385"/>
        <v>397.47401200000007</v>
      </c>
      <c r="F171" s="2">
        <f t="shared" si="385"/>
        <v>697.17165999999997</v>
      </c>
      <c r="G171" s="2">
        <f t="shared" si="385"/>
        <v>798.49084399999992</v>
      </c>
      <c r="H171" s="2">
        <f t="shared" si="385"/>
        <v>747.96216299999992</v>
      </c>
      <c r="I171" s="2">
        <f t="shared" si="385"/>
        <v>819.22456394224753</v>
      </c>
      <c r="J171" s="2">
        <f t="shared" si="385"/>
        <v>920.07734474395045</v>
      </c>
      <c r="K171" s="2">
        <f t="shared" si="385"/>
        <v>907.21620914117386</v>
      </c>
      <c r="L171" s="2">
        <f t="shared" si="385"/>
        <v>840.59041267966768</v>
      </c>
      <c r="M171" s="2">
        <f t="shared" si="385"/>
        <v>1069.4400709430258</v>
      </c>
      <c r="N171" s="2">
        <f t="shared" si="385"/>
        <v>1471.7484821885216</v>
      </c>
      <c r="O171" s="2">
        <f t="shared" si="385"/>
        <v>2584.4784274312178</v>
      </c>
      <c r="P171" s="2">
        <f t="shared" si="385"/>
        <v>3863.8499180389899</v>
      </c>
      <c r="Q171" s="2">
        <f t="shared" si="385"/>
        <v>4043.8221457821101</v>
      </c>
      <c r="R171" s="2">
        <f t="shared" si="385"/>
        <v>4377.2962061031449</v>
      </c>
      <c r="S171" s="2">
        <f t="shared" si="385"/>
        <v>4900.3141264681799</v>
      </c>
      <c r="T171" s="2">
        <f t="shared" si="385"/>
        <v>5119.6843443927564</v>
      </c>
      <c r="U171" s="2">
        <f t="shared" si="385"/>
        <v>5361.1008764331727</v>
      </c>
      <c r="V171" s="2">
        <f t="shared" si="385"/>
        <v>5754.792824143653</v>
      </c>
      <c r="W171" s="2">
        <f t="shared" si="385"/>
        <v>7799.0970000000007</v>
      </c>
      <c r="X171" s="2">
        <f t="shared" si="385"/>
        <v>8521.2079999999987</v>
      </c>
      <c r="Y171" s="2">
        <f t="shared" si="385"/>
        <v>10435.669000000002</v>
      </c>
      <c r="Z171" s="2">
        <f t="shared" ref="Z171:AC171" si="386">Z170-Z169</f>
        <v>12931.087</v>
      </c>
      <c r="AA171" s="2">
        <f t="shared" si="386"/>
        <v>15427.322</v>
      </c>
      <c r="AB171" s="2">
        <f t="shared" si="386"/>
        <v>17977.957000000002</v>
      </c>
      <c r="AC171" s="2">
        <f t="shared" si="386"/>
        <v>18780.720999999998</v>
      </c>
      <c r="AD171" s="2">
        <f t="shared" ref="AD171" si="387">AD170-AD169</f>
        <v>20492.869167386194</v>
      </c>
      <c r="AE171" s="2"/>
      <c r="AF171" s="2"/>
      <c r="AG171" s="2"/>
      <c r="AH171" s="2"/>
      <c r="AI171" s="2"/>
    </row>
    <row r="172" spans="1:35" ht="13.5">
      <c r="A172" s="31" t="s">
        <v>386</v>
      </c>
      <c r="C172" s="2">
        <f t="shared" ref="C172:W172" si="388">C176-C169</f>
        <v>131.62306299999997</v>
      </c>
      <c r="D172" s="2">
        <f t="shared" si="388"/>
        <v>250.823407</v>
      </c>
      <c r="E172" s="2">
        <f t="shared" si="388"/>
        <v>465.25361500000002</v>
      </c>
      <c r="F172" s="2">
        <f t="shared" si="388"/>
        <v>748.38794399999983</v>
      </c>
      <c r="G172" s="2">
        <f t="shared" si="388"/>
        <v>885.03312999999991</v>
      </c>
      <c r="H172" s="2">
        <f t="shared" si="388"/>
        <v>1041.5148380000001</v>
      </c>
      <c r="I172" s="2">
        <f t="shared" si="388"/>
        <v>1057.6021320399086</v>
      </c>
      <c r="J172" s="2">
        <f t="shared" si="388"/>
        <v>1171.7886663346981</v>
      </c>
      <c r="K172" s="2">
        <f t="shared" si="388"/>
        <v>1354.8735865842207</v>
      </c>
      <c r="L172" s="2">
        <f t="shared" si="388"/>
        <v>1378.656889887131</v>
      </c>
      <c r="M172" s="2">
        <f t="shared" si="388"/>
        <v>1894.3748057893167</v>
      </c>
      <c r="N172" s="2">
        <f t="shared" si="388"/>
        <v>2289.1618306771916</v>
      </c>
      <c r="O172" s="2">
        <f t="shared" si="388"/>
        <v>3724.6278236933649</v>
      </c>
      <c r="P172" s="2">
        <f t="shared" si="388"/>
        <v>4593.0997734958264</v>
      </c>
      <c r="Q172" s="2">
        <f t="shared" si="388"/>
        <v>4245.1142678713886</v>
      </c>
      <c r="R172" s="2">
        <f t="shared" si="388"/>
        <v>5001.8439910142461</v>
      </c>
      <c r="S172" s="2">
        <f t="shared" si="388"/>
        <v>6366.9309299302595</v>
      </c>
      <c r="T172" s="2">
        <f t="shared" si="388"/>
        <v>6994.300054702082</v>
      </c>
      <c r="U172" s="2">
        <f t="shared" si="388"/>
        <v>8651.9221372165121</v>
      </c>
      <c r="V172" s="2">
        <f t="shared" si="388"/>
        <v>10333.916675375644</v>
      </c>
      <c r="W172" s="2">
        <f t="shared" si="388"/>
        <v>11760.436000000002</v>
      </c>
      <c r="X172" s="2">
        <f t="shared" ref="X172:Y172" si="389">X176-X169</f>
        <v>13774.322</v>
      </c>
      <c r="Y172" s="2">
        <f t="shared" si="389"/>
        <v>16438.631999999998</v>
      </c>
      <c r="Z172" s="2">
        <f t="shared" ref="Z172:AA172" si="390">Z176-Z169</f>
        <v>20913.736999999997</v>
      </c>
      <c r="AA172" s="2">
        <f t="shared" si="390"/>
        <v>24735.544000000002</v>
      </c>
      <c r="AB172" s="2">
        <f t="shared" ref="AB172:AC172" si="391">AB176-AB169</f>
        <v>29448.827000000001</v>
      </c>
      <c r="AC172" s="2">
        <f t="shared" si="391"/>
        <v>33857.442999999999</v>
      </c>
      <c r="AD172" s="2">
        <f t="shared" ref="AD172" si="392">AD176-AD169</f>
        <v>34643.612158604097</v>
      </c>
      <c r="AE172" s="2"/>
      <c r="AF172" s="2"/>
      <c r="AG172" s="2"/>
      <c r="AH172" s="2"/>
      <c r="AI172" s="2"/>
    </row>
    <row r="173" spans="1:35" ht="13.5">
      <c r="A173" s="32" t="s">
        <v>387</v>
      </c>
      <c r="B173" t="s">
        <v>92</v>
      </c>
      <c r="C173" s="73">
        <v>41.73270999999999</v>
      </c>
      <c r="D173" s="73">
        <v>201.58254799999997</v>
      </c>
      <c r="E173" s="73">
        <v>358.303832</v>
      </c>
      <c r="F173" s="73">
        <v>480.76607100000001</v>
      </c>
      <c r="G173" s="73">
        <v>670.1241389999999</v>
      </c>
      <c r="H173" s="73">
        <v>767.48282099999994</v>
      </c>
      <c r="I173" s="73">
        <v>723.2829079600001</v>
      </c>
      <c r="J173" s="73">
        <v>712.043676</v>
      </c>
      <c r="K173" s="73">
        <v>762.516254</v>
      </c>
      <c r="L173" s="73">
        <v>735.8411430000001</v>
      </c>
      <c r="M173" s="73">
        <v>632.5388766100001</v>
      </c>
      <c r="N173" s="73">
        <v>433.04133310000003</v>
      </c>
      <c r="O173" s="73">
        <v>376.11899801000004</v>
      </c>
      <c r="P173" s="73">
        <v>-152.25565998999997</v>
      </c>
      <c r="Q173" s="73">
        <v>284.57024347449993</v>
      </c>
      <c r="R173" s="73">
        <v>186.3108129057</v>
      </c>
      <c r="S173" s="73">
        <v>126.28643346900009</v>
      </c>
      <c r="T173" s="73">
        <v>-76.831368884</v>
      </c>
      <c r="U173" s="73">
        <v>591.37369318040032</v>
      </c>
      <c r="V173" s="73">
        <v>727.90904472310012</v>
      </c>
      <c r="W173" s="73">
        <v>957.79100000000005</v>
      </c>
      <c r="X173" s="73">
        <v>1208.6210000000001</v>
      </c>
      <c r="Y173" s="73">
        <v>1031.4449999999999</v>
      </c>
      <c r="Z173" s="73">
        <v>1582.921</v>
      </c>
      <c r="AA173" s="73">
        <v>1596.9290000000001</v>
      </c>
      <c r="AB173" s="73">
        <v>1487.0239999999999</v>
      </c>
      <c r="AC173" s="73">
        <v>1942.34</v>
      </c>
      <c r="AD173" s="73">
        <v>2170.613458808612</v>
      </c>
      <c r="AE173" s="73"/>
      <c r="AF173" s="73"/>
      <c r="AG173" s="73"/>
      <c r="AH173" s="73"/>
      <c r="AI173" s="73"/>
    </row>
    <row r="174" spans="1:35" ht="13.5">
      <c r="A174" s="32" t="s">
        <v>388</v>
      </c>
      <c r="B174" t="s">
        <v>94</v>
      </c>
      <c r="C174" s="73">
        <v>152.36038100000002</v>
      </c>
      <c r="D174" s="73">
        <v>128.785439</v>
      </c>
      <c r="E174" s="73">
        <v>213.70550600000004</v>
      </c>
      <c r="F174" s="73">
        <v>307.65169700000007</v>
      </c>
      <c r="G174" s="73">
        <v>430.46872300000007</v>
      </c>
      <c r="H174" s="73">
        <v>533.62045799999999</v>
      </c>
      <c r="I174" s="73">
        <v>601.585554</v>
      </c>
      <c r="J174" s="73">
        <v>717.22118773497357</v>
      </c>
      <c r="K174" s="73">
        <v>891.72417658908057</v>
      </c>
      <c r="L174" s="73">
        <v>1090.6468390715302</v>
      </c>
      <c r="M174" s="73">
        <v>1850.2204904155008</v>
      </c>
      <c r="N174" s="73">
        <v>2835.1150153894655</v>
      </c>
      <c r="O174" s="73">
        <v>4877.533524938036</v>
      </c>
      <c r="P174" s="73">
        <v>6379.1058759161442</v>
      </c>
      <c r="Q174" s="73">
        <v>5598.824518962002</v>
      </c>
      <c r="R174" s="73">
        <v>6650.7659876573625</v>
      </c>
      <c r="S174" s="73">
        <v>8021.5788181610078</v>
      </c>
      <c r="T174" s="73">
        <v>9085.6618769809083</v>
      </c>
      <c r="U174" s="73">
        <v>10761.357648617648</v>
      </c>
      <c r="V174" s="73">
        <v>13259.647148246138</v>
      </c>
      <c r="W174" s="73">
        <v>15604.989</v>
      </c>
      <c r="X174" s="73">
        <v>18688.284</v>
      </c>
      <c r="Y174" s="73">
        <v>22000.651999999998</v>
      </c>
      <c r="Z174" s="73">
        <v>26485.753000000001</v>
      </c>
      <c r="AA174" s="73">
        <v>31707.712</v>
      </c>
      <c r="AB174" s="73">
        <v>38686.648000000001</v>
      </c>
      <c r="AC174" s="73">
        <v>43441.553999999996</v>
      </c>
      <c r="AD174" s="73">
        <v>45067.282294053817</v>
      </c>
      <c r="AE174" s="73"/>
      <c r="AF174" s="73"/>
      <c r="AG174" s="73"/>
      <c r="AH174" s="73"/>
      <c r="AI174" s="73"/>
    </row>
    <row r="175" spans="1:35" ht="13.5">
      <c r="A175" s="32" t="s">
        <v>389</v>
      </c>
      <c r="B175" s="10" t="s">
        <v>119</v>
      </c>
      <c r="C175" s="2">
        <f t="shared" ref="C175:T175" si="393">C172-C173-C174</f>
        <v>-62.470028000000042</v>
      </c>
      <c r="D175" s="2">
        <f t="shared" si="393"/>
        <v>-79.544579999999968</v>
      </c>
      <c r="E175" s="2">
        <f t="shared" si="393"/>
        <v>-106.75572300000002</v>
      </c>
      <c r="F175" s="2">
        <f t="shared" si="393"/>
        <v>-40.029824000000247</v>
      </c>
      <c r="G175" s="2">
        <f t="shared" si="393"/>
        <v>-215.55973200000005</v>
      </c>
      <c r="H175" s="2">
        <f t="shared" si="393"/>
        <v>-259.58844099999988</v>
      </c>
      <c r="I175" s="2">
        <f t="shared" si="393"/>
        <v>-267.26632992009149</v>
      </c>
      <c r="J175" s="2">
        <f t="shared" si="393"/>
        <v>-257.47619740027551</v>
      </c>
      <c r="K175" s="2">
        <f t="shared" si="393"/>
        <v>-299.3668440048599</v>
      </c>
      <c r="L175" s="2">
        <f t="shared" si="393"/>
        <v>-447.83109218439927</v>
      </c>
      <c r="M175" s="2">
        <f t="shared" si="393"/>
        <v>-588.38456123618403</v>
      </c>
      <c r="N175" s="2">
        <f t="shared" si="393"/>
        <v>-978.9945178122739</v>
      </c>
      <c r="O175" s="2">
        <f t="shared" si="393"/>
        <v>-1529.0246992546708</v>
      </c>
      <c r="P175" s="2">
        <f t="shared" si="393"/>
        <v>-1633.7504424303179</v>
      </c>
      <c r="Q175" s="2">
        <f t="shared" si="393"/>
        <v>-1638.2804945651133</v>
      </c>
      <c r="R175" s="2">
        <f t="shared" si="393"/>
        <v>-1835.2328095488165</v>
      </c>
      <c r="S175" s="2">
        <f t="shared" si="393"/>
        <v>-1780.9343216997486</v>
      </c>
      <c r="T175" s="2">
        <f t="shared" si="393"/>
        <v>-2014.5304533948265</v>
      </c>
      <c r="U175" s="2">
        <f t="shared" ref="U175:W175" si="394">U172-U173-U174</f>
        <v>-2700.8092045815365</v>
      </c>
      <c r="V175" s="2">
        <f t="shared" si="394"/>
        <v>-3653.6395175935941</v>
      </c>
      <c r="W175" s="2">
        <f t="shared" si="394"/>
        <v>-4802.3439999999973</v>
      </c>
      <c r="X175" s="2">
        <f t="shared" ref="X175:AD175" si="395">X172-X173-X174</f>
        <v>-6122.5829999999987</v>
      </c>
      <c r="Y175" s="2">
        <f t="shared" si="395"/>
        <v>-6593.4650000000001</v>
      </c>
      <c r="Z175" s="2">
        <f t="shared" si="395"/>
        <v>-7154.9370000000017</v>
      </c>
      <c r="AA175" s="2">
        <f t="shared" si="395"/>
        <v>-8569.0969999999979</v>
      </c>
      <c r="AB175" s="2">
        <f t="shared" si="395"/>
        <v>-10724.845000000001</v>
      </c>
      <c r="AC175" s="2">
        <f t="shared" si="395"/>
        <v>-11526.450999999997</v>
      </c>
      <c r="AD175" s="2">
        <f t="shared" si="395"/>
        <v>-12594.283594258333</v>
      </c>
      <c r="AE175" s="2"/>
      <c r="AF175" s="2"/>
      <c r="AG175" s="2"/>
      <c r="AH175" s="2"/>
      <c r="AI175" s="2"/>
    </row>
    <row r="176" spans="1:35" ht="13.5">
      <c r="A176" s="31" t="s">
        <v>431</v>
      </c>
      <c r="B176" t="s">
        <v>116</v>
      </c>
      <c r="C176" s="73">
        <v>179.440978</v>
      </c>
      <c r="D176" s="73">
        <v>255.75428200000002</v>
      </c>
      <c r="E176" s="73">
        <v>370.49704800000001</v>
      </c>
      <c r="F176" s="73">
        <v>364.96291399999996</v>
      </c>
      <c r="G176" s="73">
        <v>437.10293999999993</v>
      </c>
      <c r="H176" s="73">
        <v>608.35239899999999</v>
      </c>
      <c r="I176" s="73">
        <v>749.33082493000006</v>
      </c>
      <c r="J176" s="73">
        <v>890.30824600000005</v>
      </c>
      <c r="K176" s="73">
        <v>1095.6276850000002</v>
      </c>
      <c r="L176" s="73">
        <v>1534.2078848930901</v>
      </c>
      <c r="M176" s="73">
        <v>1961.5046509668903</v>
      </c>
      <c r="N176" s="73">
        <v>2799.7796641153263</v>
      </c>
      <c r="O176" s="73">
        <v>4098.8572122684909</v>
      </c>
      <c r="P176" s="73">
        <v>4421.6984643795331</v>
      </c>
      <c r="Q176" s="73">
        <v>4763.6069118236101</v>
      </c>
      <c r="R176" s="73">
        <v>6199.0088060651478</v>
      </c>
      <c r="S176" s="73">
        <v>7097.7772731738714</v>
      </c>
      <c r="T176" s="73">
        <v>7903.7389713906905</v>
      </c>
      <c r="U176" s="73">
        <v>9836.6186010223573</v>
      </c>
      <c r="V176" s="73">
        <v>11189.835906350731</v>
      </c>
      <c r="W176" s="73">
        <v>13120.378000000001</v>
      </c>
      <c r="X176" s="73">
        <v>15886.611999999999</v>
      </c>
      <c r="Y176" s="73">
        <v>18204.386999999999</v>
      </c>
      <c r="Z176" s="73">
        <v>20738.62</v>
      </c>
      <c r="AA176" s="73">
        <v>24380.125</v>
      </c>
      <c r="AB176" s="73">
        <v>30379.59</v>
      </c>
      <c r="AC176" s="73">
        <v>33846.235000000001</v>
      </c>
      <c r="AD176" s="73">
        <v>37710.47242573426</v>
      </c>
      <c r="AE176" s="73"/>
      <c r="AF176" s="73"/>
      <c r="AG176" s="73"/>
      <c r="AH176" s="73"/>
      <c r="AI176" s="73"/>
    </row>
    <row r="177" spans="1:35" ht="13.5">
      <c r="A177" s="32" t="s">
        <v>432</v>
      </c>
      <c r="B177" t="s">
        <v>115</v>
      </c>
      <c r="C177" s="73">
        <v>160.14482799999999</v>
      </c>
      <c r="D177" s="73">
        <v>220.75057900000002</v>
      </c>
      <c r="E177" s="73">
        <v>294.97366</v>
      </c>
      <c r="F177" s="73">
        <v>259.86537199999998</v>
      </c>
      <c r="G177" s="73">
        <v>282.75072499999993</v>
      </c>
      <c r="H177" s="73">
        <v>380.21285999999998</v>
      </c>
      <c r="I177" s="73">
        <v>405.37745201000001</v>
      </c>
      <c r="J177" s="73">
        <v>465.09551900000002</v>
      </c>
      <c r="K177" s="73">
        <v>530.27722700000004</v>
      </c>
      <c r="L177" s="73">
        <v>856.52095314460996</v>
      </c>
      <c r="M177" s="73">
        <v>1104.1303042244854</v>
      </c>
      <c r="N177" s="73">
        <v>1473.169055614848</v>
      </c>
      <c r="O177" s="73">
        <v>2262.9629345692738</v>
      </c>
      <c r="P177" s="73">
        <v>1999.2202224840421</v>
      </c>
      <c r="Q177" s="73">
        <v>2330.4861027696384</v>
      </c>
      <c r="R177" s="73">
        <v>2960.2536212846771</v>
      </c>
      <c r="S177" s="73">
        <v>3783.1795329991</v>
      </c>
      <c r="T177" s="73">
        <v>4069.1616825747037</v>
      </c>
      <c r="U177" s="73">
        <v>5418.4025162175931</v>
      </c>
      <c r="V177" s="73">
        <v>5911.3096916592694</v>
      </c>
      <c r="W177" s="73">
        <v>5685.8140319999993</v>
      </c>
      <c r="X177" s="73">
        <v>6526.6412470000005</v>
      </c>
      <c r="Y177" s="73">
        <v>8350.3301850000007</v>
      </c>
      <c r="Z177" s="73">
        <v>9675.9689969999999</v>
      </c>
      <c r="AA177" s="73">
        <v>11495.454605000001</v>
      </c>
      <c r="AB177" s="73">
        <v>13659.690952000001</v>
      </c>
      <c r="AC177" s="73">
        <v>16107.4755437691</v>
      </c>
      <c r="AD177" s="73">
        <v>19790.689147050001</v>
      </c>
      <c r="AE177" s="73"/>
      <c r="AF177" s="73"/>
      <c r="AG177" s="73"/>
      <c r="AH177" s="73"/>
      <c r="AI177" s="73"/>
    </row>
    <row r="178" spans="1:35" ht="13.5">
      <c r="A178" s="34" t="s">
        <v>390</v>
      </c>
      <c r="B178" t="s">
        <v>88</v>
      </c>
      <c r="C178" s="73">
        <v>124.779175</v>
      </c>
      <c r="D178" s="73">
        <v>176.73306100000002</v>
      </c>
      <c r="E178" s="73">
        <v>239.69061400000001</v>
      </c>
      <c r="F178" s="73">
        <v>212.18498299999999</v>
      </c>
      <c r="G178" s="73">
        <v>243.99659499999999</v>
      </c>
      <c r="H178" s="73">
        <v>315.17911900000001</v>
      </c>
      <c r="I178" s="73">
        <v>348.85034200000001</v>
      </c>
      <c r="J178" s="73">
        <v>390.79106300000001</v>
      </c>
      <c r="K178" s="73">
        <v>441.53551400000003</v>
      </c>
      <c r="L178" s="73">
        <v>615.99254619999999</v>
      </c>
      <c r="M178" s="73">
        <v>736.28420750999999</v>
      </c>
      <c r="N178" s="73">
        <v>827.35721450999995</v>
      </c>
      <c r="O178" s="73">
        <v>1152.0703892299998</v>
      </c>
      <c r="P178" s="73">
        <v>1082.55368619</v>
      </c>
      <c r="Q178" s="73">
        <v>1229.4361007100001</v>
      </c>
      <c r="R178" s="73">
        <v>1372.98874733</v>
      </c>
      <c r="S178" s="73">
        <v>1438.9916573999999</v>
      </c>
      <c r="T178" s="73">
        <v>1550.0279332099999</v>
      </c>
      <c r="U178" s="73">
        <v>1899.6252815</v>
      </c>
      <c r="V178" s="73">
        <v>1942.5816682799998</v>
      </c>
      <c r="W178" s="73">
        <v>1980.41</v>
      </c>
      <c r="X178" s="73">
        <v>2371.732</v>
      </c>
      <c r="Y178" s="73">
        <v>2690.002</v>
      </c>
      <c r="Z178" s="73">
        <v>2831.5610000000001</v>
      </c>
      <c r="AA178" s="73">
        <v>3244.2840000000001</v>
      </c>
      <c r="AB178" s="73">
        <v>3732.5889999999999</v>
      </c>
      <c r="AC178" s="73">
        <v>3542.3069999999998</v>
      </c>
      <c r="AD178" s="73">
        <v>3888.0101809099997</v>
      </c>
      <c r="AE178" s="73"/>
      <c r="AF178" s="73"/>
      <c r="AG178" s="73"/>
      <c r="AH178" s="73"/>
      <c r="AI178" s="73"/>
    </row>
    <row r="179" spans="1:35" ht="13.5">
      <c r="A179" s="34" t="s">
        <v>391</v>
      </c>
      <c r="B179" t="s">
        <v>91</v>
      </c>
      <c r="C179" s="2">
        <f t="shared" ref="C179:V179" si="396">C177-C178</f>
        <v>35.365652999999995</v>
      </c>
      <c r="D179" s="2">
        <f t="shared" si="396"/>
        <v>44.017517999999995</v>
      </c>
      <c r="E179" s="2">
        <f t="shared" si="396"/>
        <v>55.283045999999985</v>
      </c>
      <c r="F179" s="2">
        <f t="shared" si="396"/>
        <v>47.680388999999991</v>
      </c>
      <c r="G179" s="2">
        <f t="shared" si="396"/>
        <v>38.754129999999947</v>
      </c>
      <c r="H179" s="2">
        <f t="shared" si="396"/>
        <v>65.033740999999964</v>
      </c>
      <c r="I179" s="2">
        <f t="shared" si="396"/>
        <v>56.527110010000001</v>
      </c>
      <c r="J179" s="2">
        <f t="shared" si="396"/>
        <v>74.304456000000016</v>
      </c>
      <c r="K179" s="2">
        <f t="shared" si="396"/>
        <v>88.741713000000004</v>
      </c>
      <c r="L179" s="2">
        <f t="shared" si="396"/>
        <v>240.52840694460997</v>
      </c>
      <c r="M179" s="2">
        <f t="shared" si="396"/>
        <v>367.84609671448538</v>
      </c>
      <c r="N179" s="2">
        <f t="shared" si="396"/>
        <v>645.8118411048481</v>
      </c>
      <c r="O179" s="2">
        <f t="shared" si="396"/>
        <v>1110.892545339274</v>
      </c>
      <c r="P179" s="2">
        <f t="shared" si="396"/>
        <v>916.66653629404209</v>
      </c>
      <c r="Q179" s="2">
        <f t="shared" si="396"/>
        <v>1101.0500020596382</v>
      </c>
      <c r="R179" s="2">
        <f t="shared" si="396"/>
        <v>1587.2648739546771</v>
      </c>
      <c r="S179" s="2">
        <f t="shared" si="396"/>
        <v>2344.1878755991002</v>
      </c>
      <c r="T179" s="2">
        <f t="shared" si="396"/>
        <v>2519.1337493647038</v>
      </c>
      <c r="U179" s="2">
        <f t="shared" si="396"/>
        <v>3518.7772347175933</v>
      </c>
      <c r="V179" s="2">
        <f t="shared" si="396"/>
        <v>3968.7280233792699</v>
      </c>
      <c r="W179" s="2">
        <f t="shared" ref="W179:AB179" si="397">W177-W178</f>
        <v>3705.4040319999995</v>
      </c>
      <c r="X179" s="2">
        <f t="shared" si="397"/>
        <v>4154.9092470000005</v>
      </c>
      <c r="Y179" s="2">
        <f t="shared" si="397"/>
        <v>5660.3281850000003</v>
      </c>
      <c r="Z179" s="2">
        <f t="shared" si="397"/>
        <v>6844.4079970000003</v>
      </c>
      <c r="AA179" s="2">
        <f t="shared" si="397"/>
        <v>8251.1706050000012</v>
      </c>
      <c r="AB179" s="2">
        <f t="shared" si="397"/>
        <v>9927.1019520000009</v>
      </c>
      <c r="AC179" s="2">
        <f t="shared" ref="AC179:AD179" si="398">AC177-AC178</f>
        <v>12565.168543769101</v>
      </c>
      <c r="AD179" s="2">
        <f t="shared" si="398"/>
        <v>15902.678966140002</v>
      </c>
      <c r="AE179" s="2"/>
      <c r="AF179" s="2"/>
      <c r="AG179" s="2"/>
      <c r="AH179" s="2"/>
      <c r="AI179" s="2"/>
    </row>
    <row r="180" spans="1:35" ht="13.5">
      <c r="A180" s="32" t="s">
        <v>392</v>
      </c>
      <c r="B180" t="s">
        <v>101</v>
      </c>
      <c r="C180" s="2">
        <f t="shared" ref="C180:V180" si="399">C176-C177</f>
        <v>19.296150000000011</v>
      </c>
      <c r="D180" s="2">
        <f t="shared" si="399"/>
        <v>35.003703000000002</v>
      </c>
      <c r="E180" s="2">
        <f t="shared" si="399"/>
        <v>75.523388000000011</v>
      </c>
      <c r="F180" s="2">
        <f t="shared" si="399"/>
        <v>105.09754199999998</v>
      </c>
      <c r="G180" s="2">
        <f t="shared" si="399"/>
        <v>154.352215</v>
      </c>
      <c r="H180" s="2">
        <f t="shared" si="399"/>
        <v>228.13953900000001</v>
      </c>
      <c r="I180" s="2">
        <f t="shared" si="399"/>
        <v>343.95337292000005</v>
      </c>
      <c r="J180" s="2">
        <f t="shared" si="399"/>
        <v>425.21272700000003</v>
      </c>
      <c r="K180" s="2">
        <f t="shared" si="399"/>
        <v>565.35045800000012</v>
      </c>
      <c r="L180" s="2">
        <f t="shared" si="399"/>
        <v>677.68693174848011</v>
      </c>
      <c r="M180" s="2">
        <f t="shared" si="399"/>
        <v>857.3743467424049</v>
      </c>
      <c r="N180" s="2">
        <f t="shared" si="399"/>
        <v>1326.6106085004783</v>
      </c>
      <c r="O180" s="2">
        <f t="shared" si="399"/>
        <v>1835.8942776992171</v>
      </c>
      <c r="P180" s="2">
        <f t="shared" si="399"/>
        <v>2422.478241895491</v>
      </c>
      <c r="Q180" s="2">
        <f t="shared" si="399"/>
        <v>2433.1208090539717</v>
      </c>
      <c r="R180" s="2">
        <f t="shared" si="399"/>
        <v>3238.7551847804707</v>
      </c>
      <c r="S180" s="2">
        <f t="shared" si="399"/>
        <v>3314.5977401747714</v>
      </c>
      <c r="T180" s="2">
        <f t="shared" si="399"/>
        <v>3834.5772888159868</v>
      </c>
      <c r="U180" s="2">
        <f t="shared" si="399"/>
        <v>4418.2160848047643</v>
      </c>
      <c r="V180" s="2">
        <f t="shared" si="399"/>
        <v>5278.5262146914611</v>
      </c>
      <c r="W180" s="2">
        <f t="shared" ref="W180:X180" si="400">W176-W177</f>
        <v>7434.5639680000013</v>
      </c>
      <c r="X180" s="2">
        <f t="shared" si="400"/>
        <v>9359.9707529999978</v>
      </c>
      <c r="Y180" s="2">
        <f t="shared" ref="Y180:Z180" si="401">Y176-Y177</f>
        <v>9854.0568149999981</v>
      </c>
      <c r="Z180" s="2">
        <f t="shared" si="401"/>
        <v>11062.651002999999</v>
      </c>
      <c r="AA180" s="2">
        <f t="shared" ref="AA180:AB180" si="402">AA176-AA177</f>
        <v>12884.670394999999</v>
      </c>
      <c r="AB180" s="2">
        <f t="shared" si="402"/>
        <v>16719.899047999999</v>
      </c>
      <c r="AC180" s="2">
        <f t="shared" ref="AC180:AD180" si="403">AC176-AC177</f>
        <v>17738.759456230902</v>
      </c>
      <c r="AD180" s="2">
        <f t="shared" si="403"/>
        <v>17919.783278684259</v>
      </c>
      <c r="AE180" s="2"/>
      <c r="AF180" s="2"/>
      <c r="AG180" s="2"/>
      <c r="AH180" s="2"/>
      <c r="AI180" s="2"/>
    </row>
    <row r="181" spans="1:35" ht="13.5">
      <c r="A181" s="3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6.5">
      <c r="A182" s="9" t="s">
        <v>396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3.5">
      <c r="A183" s="11" t="s">
        <v>430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3.5">
      <c r="A184" s="31" t="s">
        <v>383</v>
      </c>
      <c r="B184" t="s">
        <v>171</v>
      </c>
      <c r="C184" s="73">
        <v>92.287567000000024</v>
      </c>
      <c r="D184" s="73">
        <v>-3.5251509999999939</v>
      </c>
      <c r="E184" s="73">
        <v>-108.694007</v>
      </c>
      <c r="F184" s="73">
        <v>-392.24002000000002</v>
      </c>
      <c r="G184" s="73">
        <v>-440.98005999999998</v>
      </c>
      <c r="H184" s="73">
        <v>-410.05559000000005</v>
      </c>
      <c r="I184" s="73">
        <v>-337.68700879999994</v>
      </c>
      <c r="J184" s="73">
        <v>-316.68623405000011</v>
      </c>
      <c r="K184" s="73">
        <v>-302.65245799999997</v>
      </c>
      <c r="L184" s="73">
        <v>109.11921399999994</v>
      </c>
      <c r="M184" s="73">
        <v>344.04168573000004</v>
      </c>
      <c r="N184" s="73">
        <v>1089.89112447</v>
      </c>
      <c r="O184" s="73">
        <v>1740.6536391399998</v>
      </c>
      <c r="P184" s="73">
        <v>1736.2986588300005</v>
      </c>
      <c r="Q184" s="73">
        <v>2033.8922087999995</v>
      </c>
      <c r="R184" s="73">
        <v>2479.2299841701006</v>
      </c>
      <c r="S184" s="73">
        <v>3359.0867777121002</v>
      </c>
      <c r="T184" s="73">
        <v>3802.7085911408003</v>
      </c>
      <c r="U184" s="73">
        <v>4317.8133499869</v>
      </c>
      <c r="V184" s="73">
        <v>4564.0725566771998</v>
      </c>
      <c r="W184" s="73">
        <v>5513.2097199099999</v>
      </c>
      <c r="X184" s="73">
        <v>6765.0261786415012</v>
      </c>
      <c r="Y184" s="73">
        <v>7121.685228587</v>
      </c>
      <c r="Z184" s="73">
        <v>7816.352891126</v>
      </c>
      <c r="AA184" s="73">
        <v>8760.574552</v>
      </c>
      <c r="AB184" s="73">
        <v>10914.575921</v>
      </c>
      <c r="AC184" s="73">
        <v>10285.466699097504</v>
      </c>
      <c r="AD184" s="73">
        <v>10828.076562085998</v>
      </c>
      <c r="AE184" s="73"/>
      <c r="AF184" s="73"/>
      <c r="AG184" s="73"/>
      <c r="AH184" s="73"/>
      <c r="AI184" s="73"/>
    </row>
    <row r="185" spans="1:35" ht="13.5">
      <c r="A185" s="32" t="s">
        <v>384</v>
      </c>
      <c r="B185" s="10" t="s">
        <v>163</v>
      </c>
      <c r="C185" s="73">
        <v>241.26817500000001</v>
      </c>
      <c r="D185" s="73">
        <v>243.50652200000002</v>
      </c>
      <c r="E185" s="73">
        <v>261.53848700000003</v>
      </c>
      <c r="F185" s="73">
        <v>229.80883500000002</v>
      </c>
      <c r="G185" s="73">
        <v>262.35383100000001</v>
      </c>
      <c r="H185" s="73">
        <v>221.90515600000001</v>
      </c>
      <c r="I185" s="73">
        <v>337.15651500000001</v>
      </c>
      <c r="J185" s="73">
        <v>422.50143599999996</v>
      </c>
      <c r="K185" s="73">
        <v>407.058784</v>
      </c>
      <c r="L185" s="73">
        <v>705.58798899999999</v>
      </c>
      <c r="M185" s="73">
        <v>859.05842998000003</v>
      </c>
      <c r="N185" s="73">
        <v>1599.797051</v>
      </c>
      <c r="O185" s="73">
        <v>2248.2892429999997</v>
      </c>
      <c r="P185" s="73">
        <v>2508.8726507200004</v>
      </c>
      <c r="Q185" s="73">
        <v>3563.5056439899995</v>
      </c>
      <c r="R185" s="73">
        <v>4022.0934268099004</v>
      </c>
      <c r="S185" s="73">
        <v>4709.4188327578004</v>
      </c>
      <c r="T185" s="73">
        <v>4760.9465213084013</v>
      </c>
      <c r="U185" s="73">
        <v>4903.7703346998996</v>
      </c>
      <c r="V185" s="73">
        <v>5032.8989847083003</v>
      </c>
      <c r="W185" s="73">
        <v>6040.1492015500007</v>
      </c>
      <c r="X185" s="73">
        <v>7295.9129829115</v>
      </c>
      <c r="Y185" s="73">
        <v>7878.3020011200006</v>
      </c>
      <c r="Z185" s="73">
        <v>8802.7983463400014</v>
      </c>
      <c r="AA185" s="73">
        <v>10054.429848</v>
      </c>
      <c r="AB185" s="73">
        <v>12823.263298</v>
      </c>
      <c r="AC185" s="73">
        <v>13234.55417644</v>
      </c>
      <c r="AD185" s="73">
        <v>13243.852364239998</v>
      </c>
      <c r="AE185" s="73"/>
      <c r="AF185" s="73"/>
      <c r="AG185" s="73"/>
      <c r="AH185" s="73"/>
      <c r="AI185" s="73"/>
    </row>
    <row r="186" spans="1:35" ht="13.5">
      <c r="A186" s="34" t="s">
        <v>397</v>
      </c>
      <c r="B186" s="10" t="s">
        <v>159</v>
      </c>
      <c r="C186" s="73">
        <v>241.26817500000001</v>
      </c>
      <c r="D186" s="73">
        <v>243.50652200000002</v>
      </c>
      <c r="E186" s="73">
        <v>261.05040000000002</v>
      </c>
      <c r="F186" s="73">
        <v>229.80883500000002</v>
      </c>
      <c r="G186" s="73">
        <v>262.35383100000001</v>
      </c>
      <c r="H186" s="73">
        <v>221.90515600000001</v>
      </c>
      <c r="I186" s="73">
        <v>333.56907000000001</v>
      </c>
      <c r="J186" s="73">
        <v>422.50143599999996</v>
      </c>
      <c r="K186" s="73">
        <v>407.058784</v>
      </c>
      <c r="L186" s="73">
        <v>705.58798899999999</v>
      </c>
      <c r="M186" s="73">
        <v>857.94701898000005</v>
      </c>
      <c r="N186" s="73">
        <v>1594.9572410000001</v>
      </c>
      <c r="O186" s="73">
        <v>2166.3651789999999</v>
      </c>
      <c r="P186" s="73">
        <v>2467.3969810000003</v>
      </c>
      <c r="Q186" s="73">
        <v>3557.7086144699997</v>
      </c>
      <c r="R186" s="73">
        <v>4013.4695803589002</v>
      </c>
      <c r="S186" s="73">
        <v>4707.3128117769002</v>
      </c>
      <c r="T186" s="73">
        <v>4759.6305756632009</v>
      </c>
      <c r="U186" s="73">
        <v>4902.2814181998001</v>
      </c>
      <c r="V186" s="73">
        <v>5030.0635471110991</v>
      </c>
      <c r="W186" s="73">
        <v>6036.528560411818</v>
      </c>
      <c r="X186" s="73">
        <v>7295.7775004910409</v>
      </c>
      <c r="Y186" s="73">
        <v>7878.3019999999997</v>
      </c>
      <c r="Z186" s="73">
        <v>8802.7980000000007</v>
      </c>
      <c r="AA186" s="73">
        <v>10053.720832325947</v>
      </c>
      <c r="AB186" s="73">
        <v>12813.972703023055</v>
      </c>
      <c r="AC186" s="73">
        <v>13233.311676931211</v>
      </c>
      <c r="AD186" s="73">
        <v>13198.199309420001</v>
      </c>
      <c r="AE186" s="73"/>
      <c r="AF186" s="73"/>
      <c r="AG186" s="73"/>
      <c r="AH186" s="73"/>
      <c r="AI186" s="73"/>
    </row>
    <row r="187" spans="1:35" ht="13.5">
      <c r="A187" s="34" t="s">
        <v>398</v>
      </c>
      <c r="B187" s="10" t="s">
        <v>160</v>
      </c>
      <c r="C187" s="2">
        <f t="shared" ref="C187:T187" si="404">C185-C186</f>
        <v>0</v>
      </c>
      <c r="D187" s="2">
        <f t="shared" si="404"/>
        <v>0</v>
      </c>
      <c r="E187" s="2">
        <f t="shared" si="404"/>
        <v>0.48808700000000727</v>
      </c>
      <c r="F187" s="2">
        <f t="shared" si="404"/>
        <v>0</v>
      </c>
      <c r="G187" s="2">
        <f t="shared" si="404"/>
        <v>0</v>
      </c>
      <c r="H187" s="2">
        <f t="shared" si="404"/>
        <v>0</v>
      </c>
      <c r="I187" s="2">
        <f t="shared" si="404"/>
        <v>3.5874450000000024</v>
      </c>
      <c r="J187" s="2">
        <f t="shared" si="404"/>
        <v>0</v>
      </c>
      <c r="K187" s="2">
        <f t="shared" si="404"/>
        <v>0</v>
      </c>
      <c r="L187" s="2">
        <f t="shared" si="404"/>
        <v>0</v>
      </c>
      <c r="M187" s="2">
        <f t="shared" si="404"/>
        <v>1.1114109999999755</v>
      </c>
      <c r="N187" s="2">
        <f t="shared" si="404"/>
        <v>4.8398099999999431</v>
      </c>
      <c r="O187" s="2">
        <f t="shared" si="404"/>
        <v>81.924063999999817</v>
      </c>
      <c r="P187" s="2">
        <f t="shared" si="404"/>
        <v>41.475669720000042</v>
      </c>
      <c r="Q187" s="2">
        <f t="shared" si="404"/>
        <v>5.7970295199997963</v>
      </c>
      <c r="R187" s="2">
        <f t="shared" si="404"/>
        <v>8.6238464510001904</v>
      </c>
      <c r="S187" s="2">
        <f t="shared" si="404"/>
        <v>2.1060209809002117</v>
      </c>
      <c r="T187" s="2">
        <f t="shared" si="404"/>
        <v>1.3159456452003724</v>
      </c>
      <c r="U187" s="2">
        <f t="shared" ref="U187:AC187" si="405">U185-U186</f>
        <v>1.488916500099549</v>
      </c>
      <c r="V187" s="2">
        <f t="shared" si="405"/>
        <v>2.8354375972012349</v>
      </c>
      <c r="W187" s="2">
        <f t="shared" si="405"/>
        <v>3.6206411381826911</v>
      </c>
      <c r="X187" s="2">
        <f t="shared" si="405"/>
        <v>0.1354824204590841</v>
      </c>
      <c r="Y187" s="2">
        <f t="shared" si="405"/>
        <v>1.1200008884770796E-6</v>
      </c>
      <c r="Z187" s="2">
        <f t="shared" si="405"/>
        <v>3.4634000076039229E-4</v>
      </c>
      <c r="AA187" s="2">
        <f t="shared" si="405"/>
        <v>0.70901567405235255</v>
      </c>
      <c r="AB187" s="2">
        <f t="shared" si="405"/>
        <v>9.2905949769447034</v>
      </c>
      <c r="AC187" s="2">
        <f t="shared" si="405"/>
        <v>1.2424995087894786</v>
      </c>
      <c r="AD187" s="2">
        <f t="shared" ref="AD187" si="406">AD185-AD186</f>
        <v>45.653054819997124</v>
      </c>
      <c r="AE187" s="2"/>
      <c r="AF187" s="2"/>
      <c r="AG187" s="2"/>
      <c r="AH187" s="2"/>
      <c r="AI187" s="2"/>
    </row>
    <row r="188" spans="1:35" ht="13.5">
      <c r="A188" s="32" t="s">
        <v>385</v>
      </c>
      <c r="B188" t="s">
        <v>102</v>
      </c>
      <c r="C188" s="2">
        <f t="shared" ref="C188:S188" si="407">C185-C184</f>
        <v>148.98060799999999</v>
      </c>
      <c r="D188" s="2">
        <f t="shared" si="407"/>
        <v>247.03167300000001</v>
      </c>
      <c r="E188" s="2">
        <f t="shared" si="407"/>
        <v>370.23249400000003</v>
      </c>
      <c r="F188" s="2">
        <f t="shared" si="407"/>
        <v>622.048855</v>
      </c>
      <c r="G188" s="2">
        <f t="shared" si="407"/>
        <v>703.33389099999999</v>
      </c>
      <c r="H188" s="2">
        <f t="shared" si="407"/>
        <v>631.96074600000009</v>
      </c>
      <c r="I188" s="2">
        <f t="shared" si="407"/>
        <v>674.84352379999996</v>
      </c>
      <c r="J188" s="2">
        <f t="shared" si="407"/>
        <v>739.18767005000007</v>
      </c>
      <c r="K188" s="2">
        <f t="shared" si="407"/>
        <v>709.71124199999997</v>
      </c>
      <c r="L188" s="2">
        <f t="shared" si="407"/>
        <v>596.46877500000005</v>
      </c>
      <c r="M188" s="2">
        <f t="shared" si="407"/>
        <v>515.01674424999999</v>
      </c>
      <c r="N188" s="2">
        <f t="shared" si="407"/>
        <v>509.90592652999999</v>
      </c>
      <c r="O188" s="2">
        <f t="shared" si="407"/>
        <v>507.63560385999995</v>
      </c>
      <c r="P188" s="2">
        <f t="shared" si="407"/>
        <v>772.57399188999989</v>
      </c>
      <c r="Q188" s="2">
        <f t="shared" si="407"/>
        <v>1529.61343519</v>
      </c>
      <c r="R188" s="2">
        <f t="shared" si="407"/>
        <v>1542.8634426397998</v>
      </c>
      <c r="S188" s="2">
        <f t="shared" si="407"/>
        <v>1350.3320550457001</v>
      </c>
      <c r="T188" s="2">
        <f t="shared" ref="T188:V188" si="408">T185-T184</f>
        <v>958.23793016760101</v>
      </c>
      <c r="U188" s="2">
        <f t="shared" si="408"/>
        <v>585.95698471299966</v>
      </c>
      <c r="V188" s="2">
        <f t="shared" si="408"/>
        <v>468.82642803110048</v>
      </c>
      <c r="W188" s="2">
        <f t="shared" ref="W188:AB188" si="409">W185-W184</f>
        <v>526.93948164000085</v>
      </c>
      <c r="X188" s="2">
        <f t="shared" si="409"/>
        <v>530.88680426999872</v>
      </c>
      <c r="Y188" s="2">
        <f t="shared" si="409"/>
        <v>756.61677253300059</v>
      </c>
      <c r="Z188" s="2">
        <f t="shared" si="409"/>
        <v>986.44545521400141</v>
      </c>
      <c r="AA188" s="2">
        <f t="shared" si="409"/>
        <v>1293.8552959999997</v>
      </c>
      <c r="AB188" s="2">
        <f t="shared" si="409"/>
        <v>1908.6873770000002</v>
      </c>
      <c r="AC188" s="2">
        <f>AC185-AC184</f>
        <v>2949.0874773424966</v>
      </c>
      <c r="AD188" s="2">
        <f>AD185-AD184</f>
        <v>2415.7758021539994</v>
      </c>
      <c r="AE188" s="2"/>
      <c r="AF188" s="2"/>
      <c r="AG188" s="2"/>
      <c r="AH188" s="2"/>
      <c r="AI188" s="2"/>
    </row>
    <row r="189" spans="1:35" ht="13.5">
      <c r="A189" s="31" t="s">
        <v>386</v>
      </c>
      <c r="C189" s="2">
        <f t="shared" ref="C189:T189" si="410">C195-C184</f>
        <v>61.526079999999979</v>
      </c>
      <c r="D189" s="2">
        <f t="shared" si="410"/>
        <v>212.484803</v>
      </c>
      <c r="E189" s="2">
        <f t="shared" si="410"/>
        <v>385.76027799999997</v>
      </c>
      <c r="F189" s="2">
        <f t="shared" si="410"/>
        <v>654.17808500000001</v>
      </c>
      <c r="G189" s="2">
        <f t="shared" si="410"/>
        <v>749.76097699999991</v>
      </c>
      <c r="H189" s="2">
        <f t="shared" si="410"/>
        <v>801.83178200000009</v>
      </c>
      <c r="I189" s="2">
        <f t="shared" si="410"/>
        <v>769.10924379999994</v>
      </c>
      <c r="J189" s="2">
        <f t="shared" si="410"/>
        <v>833.0231640500001</v>
      </c>
      <c r="K189" s="2">
        <f t="shared" si="410"/>
        <v>892.59314399999994</v>
      </c>
      <c r="L189" s="2">
        <f t="shared" si="410"/>
        <v>757.53949899999998</v>
      </c>
      <c r="M189" s="2">
        <f t="shared" si="410"/>
        <v>663.32636126999989</v>
      </c>
      <c r="N189" s="2">
        <f t="shared" si="410"/>
        <v>182.20741252999983</v>
      </c>
      <c r="O189" s="2">
        <f t="shared" si="410"/>
        <v>53.148370860000114</v>
      </c>
      <c r="P189" s="2">
        <f t="shared" si="410"/>
        <v>-94.217871830000377</v>
      </c>
      <c r="Q189" s="2">
        <f t="shared" si="410"/>
        <v>-158.93085477999944</v>
      </c>
      <c r="R189" s="2">
        <f t="shared" si="410"/>
        <v>-398.10123252670064</v>
      </c>
      <c r="S189" s="2">
        <f t="shared" si="410"/>
        <v>-458.01480267219995</v>
      </c>
      <c r="T189" s="2">
        <f t="shared" si="410"/>
        <v>-547.39493175840016</v>
      </c>
      <c r="U189" s="2">
        <f t="shared" ref="U189:Z189" si="411">U195-U184</f>
        <v>-328.73003317169969</v>
      </c>
      <c r="V189" s="2">
        <f t="shared" si="411"/>
        <v>-63.062636295100674</v>
      </c>
      <c r="W189" s="2">
        <f t="shared" si="411"/>
        <v>-565.05171990999952</v>
      </c>
      <c r="X189" s="2">
        <f t="shared" si="411"/>
        <v>-432.49117864150139</v>
      </c>
      <c r="Y189" s="2">
        <f t="shared" si="411"/>
        <v>-278.76222858700021</v>
      </c>
      <c r="Z189" s="2">
        <f t="shared" si="411"/>
        <v>40.156108873999983</v>
      </c>
      <c r="AA189" s="2">
        <f t="shared" ref="AA189:AB189" si="412">AA195-AA184</f>
        <v>151.85744800000066</v>
      </c>
      <c r="AB189" s="2">
        <f t="shared" si="412"/>
        <v>-145.28492100000039</v>
      </c>
      <c r="AC189" s="2">
        <f>AC195-AC184</f>
        <v>91.037536272495345</v>
      </c>
      <c r="AD189" s="2">
        <f>AD195-AD184</f>
        <v>1154.5158981340046</v>
      </c>
      <c r="AE189" s="2"/>
      <c r="AF189" s="2"/>
      <c r="AG189" s="2"/>
      <c r="AH189" s="2"/>
      <c r="AI189" s="2"/>
    </row>
    <row r="190" spans="1:35" ht="13.5">
      <c r="A190" s="32" t="s">
        <v>387</v>
      </c>
      <c r="B190" t="s">
        <v>118</v>
      </c>
      <c r="C190" s="2">
        <f t="shared" ref="C190:W190" si="413">C191-C192</f>
        <v>55.054410999999995</v>
      </c>
      <c r="D190" s="2">
        <f t="shared" si="413"/>
        <v>212.59147899999999</v>
      </c>
      <c r="E190" s="2">
        <f t="shared" si="413"/>
        <v>361.702743</v>
      </c>
      <c r="F190" s="2">
        <f t="shared" si="413"/>
        <v>495.17484200000001</v>
      </c>
      <c r="G190" s="2">
        <f t="shared" si="413"/>
        <v>685.15449999999998</v>
      </c>
      <c r="H190" s="2">
        <f t="shared" si="413"/>
        <v>780.81586800000002</v>
      </c>
      <c r="I190" s="2">
        <f t="shared" si="413"/>
        <v>739.02363995999997</v>
      </c>
      <c r="J190" s="2">
        <f t="shared" si="413"/>
        <v>755.920793</v>
      </c>
      <c r="K190" s="2">
        <f t="shared" si="413"/>
        <v>782.91187600000001</v>
      </c>
      <c r="L190" s="2">
        <f t="shared" si="413"/>
        <v>721.72229800000002</v>
      </c>
      <c r="M190" s="2">
        <f t="shared" si="413"/>
        <v>645.83450200000004</v>
      </c>
      <c r="N190" s="2">
        <f t="shared" si="413"/>
        <v>426.86041700000004</v>
      </c>
      <c r="O190" s="2">
        <f t="shared" si="413"/>
        <v>412.08356000000009</v>
      </c>
      <c r="P190" s="2">
        <f t="shared" si="413"/>
        <v>-99.246365999999966</v>
      </c>
      <c r="Q190" s="2">
        <f t="shared" si="413"/>
        <v>177.72503408</v>
      </c>
      <c r="R190" s="2">
        <f t="shared" si="413"/>
        <v>-85.700660326399998</v>
      </c>
      <c r="S190" s="2">
        <f t="shared" si="413"/>
        <v>-70.395074390299897</v>
      </c>
      <c r="T190" s="2">
        <f t="shared" si="413"/>
        <v>-416.77939014979995</v>
      </c>
      <c r="U190" s="2">
        <f t="shared" si="413"/>
        <v>35.303936104300078</v>
      </c>
      <c r="V190" s="2">
        <f t="shared" si="413"/>
        <v>-66.312423574499917</v>
      </c>
      <c r="W190" s="2">
        <f t="shared" si="413"/>
        <v>-349.84500000000003</v>
      </c>
      <c r="X190" s="2">
        <f t="shared" ref="X190:AC190" si="414">X191-X192</f>
        <v>-491.31500000000005</v>
      </c>
      <c r="Y190" s="2">
        <f t="shared" si="414"/>
        <v>-498.60500000000002</v>
      </c>
      <c r="Z190" s="2">
        <f t="shared" si="414"/>
        <v>-130.89800000000002</v>
      </c>
      <c r="AA190" s="2">
        <f t="shared" si="414"/>
        <v>-405.46500000000015</v>
      </c>
      <c r="AB190" s="2">
        <f t="shared" si="414"/>
        <v>-80.910000000000082</v>
      </c>
      <c r="AC190" s="2">
        <f t="shared" si="414"/>
        <v>128.14290493999965</v>
      </c>
      <c r="AD190" s="2">
        <f t="shared" ref="AD190" si="415">AD191-AD192</f>
        <v>610.5143729700003</v>
      </c>
      <c r="AE190" s="2"/>
      <c r="AF190" s="2"/>
      <c r="AG190" s="2"/>
      <c r="AH190" s="2"/>
      <c r="AI190" s="2"/>
    </row>
    <row r="191" spans="1:35" ht="13.5">
      <c r="A191" s="34" t="s">
        <v>399</v>
      </c>
      <c r="B191" t="s">
        <v>93</v>
      </c>
      <c r="C191" s="73">
        <v>112.445213</v>
      </c>
      <c r="D191" s="73">
        <v>300.55538899999999</v>
      </c>
      <c r="E191" s="73">
        <v>413.77964900000001</v>
      </c>
      <c r="F191" s="73">
        <v>541.52310299999999</v>
      </c>
      <c r="G191" s="73">
        <v>709.239555</v>
      </c>
      <c r="H191" s="73">
        <v>802.42723799999999</v>
      </c>
      <c r="I191" s="73">
        <v>767.62486100000001</v>
      </c>
      <c r="J191" s="73">
        <v>776.87190799999996</v>
      </c>
      <c r="K191" s="73">
        <v>816.53202499999998</v>
      </c>
      <c r="L191" s="73">
        <v>841.41363799999999</v>
      </c>
      <c r="M191" s="73">
        <v>832.84902199999999</v>
      </c>
      <c r="N191" s="73">
        <v>787.13782300000003</v>
      </c>
      <c r="O191" s="73">
        <v>778.47016000000008</v>
      </c>
      <c r="P191" s="73">
        <v>779.66696300000001</v>
      </c>
      <c r="Q191" s="73">
        <v>760.87673717999996</v>
      </c>
      <c r="R191" s="73">
        <v>716.40493698000012</v>
      </c>
      <c r="S191" s="73">
        <v>687.36128910000002</v>
      </c>
      <c r="T191" s="73">
        <v>530.47917236000001</v>
      </c>
      <c r="U191" s="73">
        <v>523.58088198000007</v>
      </c>
      <c r="V191" s="73">
        <v>521.62271925000005</v>
      </c>
      <c r="W191" s="73">
        <v>503.53300000000002</v>
      </c>
      <c r="X191" s="73">
        <v>506.46699999999998</v>
      </c>
      <c r="Y191" s="73">
        <v>477.14800000000002</v>
      </c>
      <c r="Z191" s="73">
        <v>646.46299999999997</v>
      </c>
      <c r="AA191" s="73">
        <v>1049.1559999999999</v>
      </c>
      <c r="AB191" s="73">
        <v>1370.002</v>
      </c>
      <c r="AC191" s="73">
        <v>1811.2408994299997</v>
      </c>
      <c r="AD191" s="73">
        <v>2393.98158371</v>
      </c>
      <c r="AE191" s="73"/>
      <c r="AF191" s="73"/>
      <c r="AG191" s="73"/>
      <c r="AH191" s="73"/>
      <c r="AI191" s="73"/>
    </row>
    <row r="192" spans="1:35" ht="13.5">
      <c r="A192" s="34" t="s">
        <v>400</v>
      </c>
      <c r="B192" t="s">
        <v>103</v>
      </c>
      <c r="C192" s="73">
        <v>57.390802000000001</v>
      </c>
      <c r="D192" s="73">
        <v>87.963910000000013</v>
      </c>
      <c r="E192" s="73">
        <v>52.076906000000001</v>
      </c>
      <c r="F192" s="73">
        <v>46.348260999999994</v>
      </c>
      <c r="G192" s="73">
        <v>24.085055000000001</v>
      </c>
      <c r="H192" s="73">
        <v>21.611370000000004</v>
      </c>
      <c r="I192" s="73">
        <v>28.601221039999999</v>
      </c>
      <c r="J192" s="73">
        <v>20.951115000000001</v>
      </c>
      <c r="K192" s="73">
        <v>33.620149000000005</v>
      </c>
      <c r="L192" s="73">
        <v>119.69134</v>
      </c>
      <c r="M192" s="73">
        <v>187.01451999999998</v>
      </c>
      <c r="N192" s="73">
        <v>360.27740599999998</v>
      </c>
      <c r="O192" s="73">
        <v>366.38659999999999</v>
      </c>
      <c r="P192" s="73">
        <v>878.91332899999998</v>
      </c>
      <c r="Q192" s="73">
        <v>583.15170309999996</v>
      </c>
      <c r="R192" s="73">
        <v>802.10559730640011</v>
      </c>
      <c r="S192" s="73">
        <v>757.75636349029992</v>
      </c>
      <c r="T192" s="73">
        <v>947.25856250979996</v>
      </c>
      <c r="U192" s="73">
        <v>488.27694587569999</v>
      </c>
      <c r="V192" s="73">
        <v>587.93514282449996</v>
      </c>
      <c r="W192" s="73">
        <v>853.37800000000004</v>
      </c>
      <c r="X192" s="73">
        <v>997.78200000000004</v>
      </c>
      <c r="Y192" s="73">
        <v>975.75300000000004</v>
      </c>
      <c r="Z192" s="73">
        <v>777.36099999999999</v>
      </c>
      <c r="AA192" s="73">
        <v>1454.6210000000001</v>
      </c>
      <c r="AB192" s="73">
        <v>1450.912</v>
      </c>
      <c r="AC192" s="73">
        <v>1683.09799449</v>
      </c>
      <c r="AD192" s="73">
        <v>1783.4672107399997</v>
      </c>
      <c r="AE192" s="73"/>
      <c r="AF192" s="73"/>
      <c r="AG192" s="73"/>
      <c r="AH192" s="73"/>
      <c r="AI192" s="73"/>
    </row>
    <row r="193" spans="1:35" ht="13.5">
      <c r="A193" s="32" t="s">
        <v>433</v>
      </c>
      <c r="B193" t="s">
        <v>96</v>
      </c>
      <c r="C193" s="73">
        <v>5.0125310000000001</v>
      </c>
      <c r="D193" s="73">
        <v>14.455260000000001</v>
      </c>
      <c r="E193" s="73">
        <v>30.205074999999997</v>
      </c>
      <c r="F193" s="73">
        <v>6.9730739999999996</v>
      </c>
      <c r="G193" s="73">
        <v>10.60816</v>
      </c>
      <c r="H193" s="73">
        <v>4.2064190000000004</v>
      </c>
      <c r="I193" s="73">
        <v>1.4114469999999999</v>
      </c>
      <c r="J193" s="73">
        <v>1.3578E-2</v>
      </c>
      <c r="K193" s="73">
        <v>6.3244600000000002</v>
      </c>
      <c r="L193" s="73">
        <v>-17.043424999999999</v>
      </c>
      <c r="M193" s="73">
        <v>0</v>
      </c>
      <c r="N193" s="73">
        <v>-254.59715399999999</v>
      </c>
      <c r="O193" s="73">
        <v>-303.40878099999998</v>
      </c>
      <c r="P193" s="73">
        <v>132.05974900000001</v>
      </c>
      <c r="Q193" s="73">
        <v>-174.05290194</v>
      </c>
      <c r="R193" s="73">
        <v>-165.07974091999998</v>
      </c>
      <c r="S193" s="73">
        <v>-428.62245994</v>
      </c>
      <c r="T193" s="73">
        <v>-171.78901660579993</v>
      </c>
      <c r="U193" s="73">
        <v>-284.52060533169993</v>
      </c>
      <c r="V193" s="73">
        <v>211.65373204759996</v>
      </c>
      <c r="W193" s="73">
        <v>713.35400000000004</v>
      </c>
      <c r="X193" s="73">
        <v>1481.1260000000002</v>
      </c>
      <c r="Y193" s="73">
        <v>1696.9660000000001</v>
      </c>
      <c r="Z193" s="73">
        <v>1838.7160000000001</v>
      </c>
      <c r="AA193" s="73">
        <v>3062.373</v>
      </c>
      <c r="AB193" s="73">
        <v>3154.069</v>
      </c>
      <c r="AC193" s="73">
        <v>3086.3472538600004</v>
      </c>
      <c r="AD193" s="73">
        <v>3395.6901972400001</v>
      </c>
      <c r="AE193" s="73"/>
      <c r="AF193" s="73"/>
      <c r="AG193" s="73"/>
      <c r="AH193" s="73"/>
      <c r="AI193" s="73"/>
    </row>
    <row r="194" spans="1:35" ht="13.5">
      <c r="A194" s="32" t="s">
        <v>389</v>
      </c>
      <c r="B194" t="s">
        <v>120</v>
      </c>
      <c r="C194" s="2">
        <f t="shared" ref="C194:S194" si="416">C189-C190-C193</f>
        <v>1.4591379999999843</v>
      </c>
      <c r="D194" s="2">
        <f t="shared" si="416"/>
        <v>-14.561935999999994</v>
      </c>
      <c r="E194" s="2">
        <f t="shared" si="416"/>
        <v>-6.1475400000000242</v>
      </c>
      <c r="F194" s="2">
        <f t="shared" si="416"/>
        <v>152.030169</v>
      </c>
      <c r="G194" s="2">
        <f t="shared" si="416"/>
        <v>53.998316999999929</v>
      </c>
      <c r="H194" s="2">
        <f t="shared" si="416"/>
        <v>16.809495000000066</v>
      </c>
      <c r="I194" s="2">
        <f t="shared" si="416"/>
        <v>28.674156839999977</v>
      </c>
      <c r="J194" s="2">
        <f t="shared" si="416"/>
        <v>77.088793050000106</v>
      </c>
      <c r="K194" s="2">
        <f t="shared" si="416"/>
        <v>103.35680799999993</v>
      </c>
      <c r="L194" s="2">
        <f t="shared" si="416"/>
        <v>52.860625999999954</v>
      </c>
      <c r="M194" s="2">
        <f t="shared" si="416"/>
        <v>17.49185926999985</v>
      </c>
      <c r="N194" s="2">
        <f t="shared" si="416"/>
        <v>9.9441495299997769</v>
      </c>
      <c r="O194" s="2">
        <f t="shared" si="416"/>
        <v>-55.526408140000001</v>
      </c>
      <c r="P194" s="2">
        <f t="shared" si="416"/>
        <v>-127.03125483000042</v>
      </c>
      <c r="Q194" s="2">
        <f t="shared" si="416"/>
        <v>-162.60298691999944</v>
      </c>
      <c r="R194" s="2">
        <f t="shared" si="416"/>
        <v>-147.32083128030067</v>
      </c>
      <c r="S194" s="2">
        <f t="shared" si="416"/>
        <v>41.002731658099947</v>
      </c>
      <c r="T194" s="2">
        <f t="shared" ref="T194:W194" si="417">T189-T190-T193</f>
        <v>41.173474997199719</v>
      </c>
      <c r="U194" s="2">
        <f t="shared" si="417"/>
        <v>-79.51336394429984</v>
      </c>
      <c r="V194" s="2">
        <f t="shared" si="417"/>
        <v>-208.40394476820072</v>
      </c>
      <c r="W194" s="2">
        <f t="shared" si="417"/>
        <v>-928.56071990999953</v>
      </c>
      <c r="X194" s="2">
        <f t="shared" ref="X194:AC194" si="418">X189-X190-X193</f>
        <v>-1422.3021786415015</v>
      </c>
      <c r="Y194" s="2">
        <f t="shared" si="418"/>
        <v>-1477.1232285870003</v>
      </c>
      <c r="Z194" s="2">
        <f t="shared" si="418"/>
        <v>-1667.6618911260002</v>
      </c>
      <c r="AA194" s="2">
        <f t="shared" si="418"/>
        <v>-2505.0505519999992</v>
      </c>
      <c r="AB194" s="2">
        <f t="shared" si="418"/>
        <v>-3218.443921</v>
      </c>
      <c r="AC194" s="2">
        <f t="shared" si="418"/>
        <v>-3123.4526225275049</v>
      </c>
      <c r="AD194" s="2">
        <f t="shared" ref="AD194" si="419">AD189-AD190-AD193</f>
        <v>-2851.6886720759958</v>
      </c>
      <c r="AE194" s="2"/>
      <c r="AF194" s="2"/>
      <c r="AG194" s="2"/>
      <c r="AH194" s="2"/>
      <c r="AI194" s="2"/>
    </row>
    <row r="195" spans="1:35" ht="13.5">
      <c r="A195" s="31" t="s">
        <v>279</v>
      </c>
      <c r="B195" t="s">
        <v>117</v>
      </c>
      <c r="C195" s="73">
        <v>153.813647</v>
      </c>
      <c r="D195" s="73">
        <v>208.95965200000001</v>
      </c>
      <c r="E195" s="73">
        <v>277.06627099999997</v>
      </c>
      <c r="F195" s="73">
        <v>261.93806499999999</v>
      </c>
      <c r="G195" s="73">
        <v>308.78091699999999</v>
      </c>
      <c r="H195" s="73">
        <v>391.77619200000004</v>
      </c>
      <c r="I195" s="73">
        <v>431.422235</v>
      </c>
      <c r="J195" s="73">
        <v>516.33693000000005</v>
      </c>
      <c r="K195" s="73">
        <v>589.94068600000003</v>
      </c>
      <c r="L195" s="73">
        <v>866.65871299999992</v>
      </c>
      <c r="M195" s="73">
        <v>1007.3680469999999</v>
      </c>
      <c r="N195" s="73">
        <v>1272.0985369999999</v>
      </c>
      <c r="O195" s="73">
        <v>1793.8020099999999</v>
      </c>
      <c r="P195" s="73">
        <v>1642.0807870000001</v>
      </c>
      <c r="Q195" s="73">
        <v>1874.96135402</v>
      </c>
      <c r="R195" s="73">
        <v>2081.1287516433999</v>
      </c>
      <c r="S195" s="73">
        <v>2901.0719750399003</v>
      </c>
      <c r="T195" s="73">
        <v>3255.3136593824001</v>
      </c>
      <c r="U195" s="73">
        <v>3989.0833168152003</v>
      </c>
      <c r="V195" s="73">
        <v>4501.0099203820992</v>
      </c>
      <c r="W195" s="73">
        <v>4948.1580000000004</v>
      </c>
      <c r="X195" s="73">
        <v>6332.5349999999999</v>
      </c>
      <c r="Y195" s="73">
        <v>6842.9229999999998</v>
      </c>
      <c r="Z195" s="73">
        <v>7856.509</v>
      </c>
      <c r="AA195" s="73">
        <v>8912.4320000000007</v>
      </c>
      <c r="AB195" s="73">
        <v>10769.290999999999</v>
      </c>
      <c r="AC195" s="73">
        <v>10376.504235369999</v>
      </c>
      <c r="AD195" s="73">
        <v>11982.592460220003</v>
      </c>
      <c r="AE195" s="73"/>
      <c r="AF195" s="73"/>
      <c r="AG195" s="73"/>
      <c r="AH195" s="73"/>
      <c r="AI195" s="73"/>
    </row>
    <row r="196" spans="1:35" ht="13.5">
      <c r="A196" s="32" t="s">
        <v>402</v>
      </c>
      <c r="B196" t="s">
        <v>87</v>
      </c>
      <c r="C196" s="73">
        <v>131.36475899999999</v>
      </c>
      <c r="D196" s="73">
        <v>185.57400100000001</v>
      </c>
      <c r="E196" s="73">
        <v>254.554891</v>
      </c>
      <c r="F196" s="73">
        <v>221.97492199999999</v>
      </c>
      <c r="G196" s="73">
        <v>259.771503</v>
      </c>
      <c r="H196" s="73">
        <v>329.15705500000001</v>
      </c>
      <c r="I196" s="73">
        <v>365.668948</v>
      </c>
      <c r="J196" s="73">
        <v>417.17828700000001</v>
      </c>
      <c r="K196" s="73">
        <v>473.24204400000002</v>
      </c>
      <c r="L196" s="73">
        <v>676.15748499999995</v>
      </c>
      <c r="M196" s="73">
        <v>811.39990799999998</v>
      </c>
      <c r="N196" s="73">
        <v>929.53787699999998</v>
      </c>
      <c r="O196" s="73">
        <v>1310.4875939999999</v>
      </c>
      <c r="P196" s="73">
        <v>1290.7032850000001</v>
      </c>
      <c r="Q196" s="73">
        <v>1457.9379499500001</v>
      </c>
      <c r="R196" s="73">
        <v>1618.17955992</v>
      </c>
      <c r="S196" s="73">
        <v>1753.5844716499998</v>
      </c>
      <c r="T196" s="73">
        <v>1918.05888779</v>
      </c>
      <c r="U196" s="73">
        <v>2351.5525512300001</v>
      </c>
      <c r="V196" s="73">
        <v>2462.1084538699997</v>
      </c>
      <c r="W196" s="73">
        <v>2503.732</v>
      </c>
      <c r="X196" s="73">
        <v>2999.3229999999999</v>
      </c>
      <c r="Y196" s="73">
        <v>3308.8690000000001</v>
      </c>
      <c r="Z196" s="73">
        <v>3565.4960000000001</v>
      </c>
      <c r="AA196" s="73">
        <v>4137.0119999999997</v>
      </c>
      <c r="AB196" s="73">
        <v>4661.4269999999997</v>
      </c>
      <c r="AC196" s="73">
        <v>4589.0335025200002</v>
      </c>
      <c r="AD196" s="73">
        <v>5040.5470489700001</v>
      </c>
      <c r="AE196" s="73"/>
      <c r="AF196" s="73"/>
      <c r="AG196" s="73"/>
      <c r="AH196" s="73"/>
      <c r="AI196" s="73"/>
    </row>
    <row r="197" spans="1:35" ht="13.5">
      <c r="A197" s="32" t="s">
        <v>403</v>
      </c>
      <c r="B197" t="s">
        <v>124</v>
      </c>
      <c r="C197" s="73">
        <v>11.908148000000001</v>
      </c>
      <c r="D197" s="73">
        <v>13.722975</v>
      </c>
      <c r="E197" s="73">
        <v>15.652882999999999</v>
      </c>
      <c r="F197" s="73">
        <v>18.049869000000001</v>
      </c>
      <c r="G197" s="73">
        <v>29.690570000000001</v>
      </c>
      <c r="H197" s="73">
        <v>38.943140999999997</v>
      </c>
      <c r="I197" s="73">
        <v>53.299855000000001</v>
      </c>
      <c r="J197" s="73">
        <v>72.228193000000005</v>
      </c>
      <c r="K197" s="73">
        <v>81.405400999999998</v>
      </c>
      <c r="L197" s="73">
        <v>92.333619000000013</v>
      </c>
      <c r="M197" s="73">
        <v>129.83328499999999</v>
      </c>
      <c r="N197" s="73">
        <v>224.558527</v>
      </c>
      <c r="O197" s="73">
        <v>278.25338500000004</v>
      </c>
      <c r="P197" s="73">
        <v>121.235848</v>
      </c>
      <c r="Q197" s="73">
        <v>127.29106723000001</v>
      </c>
      <c r="R197" s="73">
        <v>244.75037637599999</v>
      </c>
      <c r="S197" s="73">
        <v>752.33199318820004</v>
      </c>
      <c r="T197" s="73">
        <v>874.35806775230003</v>
      </c>
      <c r="U197" s="73">
        <v>992.62069474970008</v>
      </c>
      <c r="V197" s="73">
        <v>1154.3723335883999</v>
      </c>
      <c r="W197" s="73">
        <v>1717.2449999999999</v>
      </c>
      <c r="X197" s="73">
        <v>2766.3049999999998</v>
      </c>
      <c r="Y197" s="73">
        <v>2818.2849999999999</v>
      </c>
      <c r="Z197" s="73">
        <v>3642.799</v>
      </c>
      <c r="AA197" s="73">
        <v>4231.0290000000005</v>
      </c>
      <c r="AB197" s="73">
        <v>5480.5330000000004</v>
      </c>
      <c r="AC197" s="73">
        <v>5120.8167046099998</v>
      </c>
      <c r="AD197" s="73">
        <v>5499.4777223800002</v>
      </c>
      <c r="AE197" s="73"/>
      <c r="AF197" s="73"/>
      <c r="AG197" s="73"/>
      <c r="AH197" s="73"/>
      <c r="AI197" s="73"/>
    </row>
    <row r="198" spans="1:35" ht="13.5">
      <c r="A198" s="32" t="s">
        <v>404</v>
      </c>
      <c r="B198" t="s">
        <v>86</v>
      </c>
      <c r="C198" s="2">
        <f t="shared" ref="C198:S198" si="420">C195-C196-C197</f>
        <v>10.54074000000001</v>
      </c>
      <c r="D198" s="2">
        <f t="shared" si="420"/>
        <v>9.6626759999999958</v>
      </c>
      <c r="E198" s="2">
        <f t="shared" si="420"/>
        <v>6.858496999999975</v>
      </c>
      <c r="F198" s="2">
        <f t="shared" si="420"/>
        <v>21.913274000000001</v>
      </c>
      <c r="G198" s="2">
        <f t="shared" si="420"/>
        <v>19.318843999999991</v>
      </c>
      <c r="H198" s="2">
        <f t="shared" si="420"/>
        <v>23.675996000000026</v>
      </c>
      <c r="I198" s="2">
        <f t="shared" si="420"/>
        <v>12.453431999999999</v>
      </c>
      <c r="J198" s="2">
        <f t="shared" si="420"/>
        <v>26.930450000000036</v>
      </c>
      <c r="K198" s="2">
        <f t="shared" si="420"/>
        <v>35.293241000000009</v>
      </c>
      <c r="L198" s="2">
        <f t="shared" si="420"/>
        <v>98.167608999999956</v>
      </c>
      <c r="M198" s="2">
        <f t="shared" si="420"/>
        <v>66.134853999999962</v>
      </c>
      <c r="N198" s="2">
        <f t="shared" si="420"/>
        <v>118.00213299999987</v>
      </c>
      <c r="O198" s="2">
        <f t="shared" si="420"/>
        <v>205.0610309999999</v>
      </c>
      <c r="P198" s="2">
        <f t="shared" si="420"/>
        <v>230.14165400000005</v>
      </c>
      <c r="Q198" s="2">
        <f t="shared" si="420"/>
        <v>289.73233683999996</v>
      </c>
      <c r="R198" s="2">
        <f t="shared" si="420"/>
        <v>218.19881534739997</v>
      </c>
      <c r="S198" s="2">
        <f t="shared" si="420"/>
        <v>395.15551020170039</v>
      </c>
      <c r="T198" s="2">
        <f>T195-T196-T197</f>
        <v>462.89670384010014</v>
      </c>
      <c r="U198" s="2">
        <f t="shared" ref="U198:AC198" si="421">U195-U196-U197</f>
        <v>644.91007083550016</v>
      </c>
      <c r="V198" s="2">
        <f t="shared" si="421"/>
        <v>884.52913292369954</v>
      </c>
      <c r="W198" s="2">
        <f t="shared" si="421"/>
        <v>727.18100000000049</v>
      </c>
      <c r="X198" s="2">
        <f t="shared" si="421"/>
        <v>566.90700000000015</v>
      </c>
      <c r="Y198" s="2">
        <f t="shared" si="421"/>
        <v>715.76899999999978</v>
      </c>
      <c r="Z198" s="2">
        <f t="shared" si="421"/>
        <v>648.21399999999994</v>
      </c>
      <c r="AA198" s="2">
        <f t="shared" si="421"/>
        <v>544.39100000000053</v>
      </c>
      <c r="AB198" s="2">
        <f t="shared" si="421"/>
        <v>627.33099999999922</v>
      </c>
      <c r="AC198" s="2">
        <f t="shared" si="421"/>
        <v>666.65402823999921</v>
      </c>
      <c r="AD198" s="2">
        <f t="shared" ref="AD198" si="422">AD195-AD196-AD197</f>
        <v>1442.5676888700027</v>
      </c>
      <c r="AE198" s="2"/>
      <c r="AF198" s="2"/>
      <c r="AG198" s="2"/>
      <c r="AH198" s="2"/>
      <c r="AI198" s="2"/>
    </row>
    <row r="199" spans="1:35" ht="13.5">
      <c r="A199" s="3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5">
      <c r="A200" s="38" t="s">
        <v>323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35" ht="13.5">
      <c r="A201" s="33" t="s">
        <v>434</v>
      </c>
      <c r="D201" s="2"/>
      <c r="E201" s="2"/>
      <c r="F201" s="2"/>
      <c r="G201" s="2"/>
      <c r="H201" s="2"/>
      <c r="I201" s="2"/>
      <c r="J201" s="2"/>
      <c r="K201" s="2"/>
    </row>
    <row r="202" spans="1:35" ht="13.5">
      <c r="A202" s="34" t="s">
        <v>381</v>
      </c>
      <c r="C202" s="2">
        <v>38.300000000000011</v>
      </c>
      <c r="D202" s="2">
        <f t="shared" ref="D202:T203" si="423">D206-D212</f>
        <v>3.8000000000000114</v>
      </c>
      <c r="E202" s="2">
        <f t="shared" si="423"/>
        <v>-71.999999999999972</v>
      </c>
      <c r="F202" s="2">
        <f t="shared" si="423"/>
        <v>-211.10000000000002</v>
      </c>
      <c r="G202" s="2">
        <f t="shared" si="423"/>
        <v>-229.5</v>
      </c>
      <c r="H202" s="2">
        <f t="shared" si="423"/>
        <v>-218.70000000000002</v>
      </c>
      <c r="I202" s="2">
        <f t="shared" si="423"/>
        <v>-149.69999999999999</v>
      </c>
      <c r="J202" s="2">
        <f t="shared" si="423"/>
        <v>-134.69999999999999</v>
      </c>
      <c r="K202" s="2">
        <f t="shared" si="423"/>
        <v>-124.89999999999998</v>
      </c>
      <c r="L202" s="2">
        <f t="shared" si="423"/>
        <v>85.199999999999932</v>
      </c>
      <c r="M202" s="2">
        <f t="shared" si="423"/>
        <v>37.5</v>
      </c>
      <c r="N202" s="2">
        <f t="shared" si="423"/>
        <v>298.00000000000011</v>
      </c>
      <c r="O202" s="2">
        <f t="shared" si="423"/>
        <v>235.20000000000005</v>
      </c>
      <c r="P202" s="2">
        <f t="shared" si="423"/>
        <v>-102.80000000000018</v>
      </c>
      <c r="Q202" s="2">
        <f t="shared" si="423"/>
        <v>307.5</v>
      </c>
      <c r="R202" s="2">
        <f t="shared" si="423"/>
        <v>675.30000000000018</v>
      </c>
      <c r="S202" s="2">
        <f t="shared" si="423"/>
        <v>437.5</v>
      </c>
      <c r="T202" s="2">
        <f t="shared" si="423"/>
        <v>548.89999999999964</v>
      </c>
      <c r="U202" s="2">
        <f t="shared" ref="U202:V203" si="424">U206-U212</f>
        <v>682.30000000000018</v>
      </c>
      <c r="V202" s="2">
        <f t="shared" si="424"/>
        <v>459.30000000000018</v>
      </c>
      <c r="W202" s="2">
        <f t="shared" ref="W202:X202" si="425">W206-W212</f>
        <v>567.90000000000009</v>
      </c>
      <c r="X202" s="2">
        <f t="shared" si="425"/>
        <v>798.09999999999991</v>
      </c>
      <c r="Y202" s="2">
        <f t="shared" ref="Y202:Z202" si="426">Y206-Y212</f>
        <v>681.19999999999982</v>
      </c>
      <c r="Z202" s="2">
        <f t="shared" si="426"/>
        <v>-65.5</v>
      </c>
      <c r="AA202" s="2">
        <f t="shared" ref="AA202:AB202" si="427">AA206-AA212</f>
        <v>-124</v>
      </c>
      <c r="AB202" s="2">
        <f t="shared" si="427"/>
        <v>284</v>
      </c>
      <c r="AC202" s="2">
        <f t="shared" ref="AC202:AD202" si="428">AC206-AC212</f>
        <v>-3.6000000000003638</v>
      </c>
      <c r="AD202" s="2">
        <f t="shared" si="428"/>
        <v>1135.0999999999995</v>
      </c>
      <c r="AE202" s="2"/>
      <c r="AF202" s="2"/>
      <c r="AG202" s="2"/>
      <c r="AH202" s="2"/>
      <c r="AI202" s="2"/>
    </row>
    <row r="203" spans="1:35" ht="13.5">
      <c r="A203" s="34" t="s">
        <v>354</v>
      </c>
      <c r="C203" s="2">
        <v>74</v>
      </c>
      <c r="D203" s="2">
        <f t="shared" si="423"/>
        <v>-2.6999999999999886</v>
      </c>
      <c r="E203" s="2">
        <f t="shared" si="423"/>
        <v>-82.5</v>
      </c>
      <c r="F203" s="2">
        <f t="shared" si="423"/>
        <v>-215.89999999999998</v>
      </c>
      <c r="G203" s="2">
        <f t="shared" si="423"/>
        <v>-226</v>
      </c>
      <c r="H203" s="2">
        <f t="shared" si="423"/>
        <v>-207.10000000000002</v>
      </c>
      <c r="I203" s="2">
        <f t="shared" si="423"/>
        <v>-163.90000000000003</v>
      </c>
      <c r="J203" s="2">
        <f t="shared" si="423"/>
        <v>-151.5</v>
      </c>
      <c r="K203" s="2">
        <f t="shared" si="423"/>
        <v>-145.80000000000001</v>
      </c>
      <c r="L203" s="2">
        <f t="shared" si="423"/>
        <v>59.800000000000011</v>
      </c>
      <c r="M203" s="2">
        <f t="shared" si="423"/>
        <v>192</v>
      </c>
      <c r="N203" s="2">
        <f t="shared" si="423"/>
        <v>636</v>
      </c>
      <c r="O203" s="2">
        <f t="shared" si="423"/>
        <v>1093.6999999999998</v>
      </c>
      <c r="P203" s="2">
        <f t="shared" si="423"/>
        <v>1041.5</v>
      </c>
      <c r="Q203" s="2">
        <f t="shared" si="423"/>
        <v>1206.4000000000001</v>
      </c>
      <c r="R203" s="2">
        <f t="shared" si="423"/>
        <v>1398.5000000000002</v>
      </c>
      <c r="S203" s="2">
        <f t="shared" si="423"/>
        <v>2011.1</v>
      </c>
      <c r="T203" s="2">
        <f t="shared" si="423"/>
        <v>2295.4</v>
      </c>
      <c r="U203" s="2">
        <f t="shared" si="424"/>
        <v>2486.8000000000002</v>
      </c>
      <c r="V203" s="2">
        <f t="shared" si="424"/>
        <v>2449</v>
      </c>
      <c r="W203" s="2">
        <f t="shared" ref="W203:X203" si="429">W207-W213</f>
        <v>2302.1</v>
      </c>
      <c r="X203" s="2">
        <f t="shared" si="429"/>
        <v>2555.9</v>
      </c>
      <c r="Y203" s="2">
        <f t="shared" ref="Y203:Z203" si="430">Y207-Y213</f>
        <v>2747.2999999999997</v>
      </c>
      <c r="Z203" s="2">
        <f t="shared" si="430"/>
        <v>2920.3</v>
      </c>
      <c r="AA203" s="2">
        <f t="shared" ref="AA203:AB203" si="431">AA207-AA213</f>
        <v>3054.9</v>
      </c>
      <c r="AB203" s="2">
        <f t="shared" si="431"/>
        <v>3331.1</v>
      </c>
      <c r="AC203" s="2">
        <f t="shared" ref="AC203:AD203" si="432">AC207-AC213</f>
        <v>3320.4</v>
      </c>
      <c r="AD203" s="2">
        <f t="shared" si="432"/>
        <v>4007.4</v>
      </c>
      <c r="AE203" s="2"/>
      <c r="AF203" s="2"/>
      <c r="AG203" s="2"/>
      <c r="AH203" s="2"/>
      <c r="AI203" s="2"/>
    </row>
    <row r="204" spans="1:35" ht="13.5">
      <c r="A204" s="34" t="s">
        <v>355</v>
      </c>
      <c r="C204" s="2">
        <v>-35.699999999999989</v>
      </c>
      <c r="D204" s="2">
        <f t="shared" ref="D204:T204" si="433">D210-D214</f>
        <v>6.5</v>
      </c>
      <c r="E204" s="2">
        <f t="shared" si="433"/>
        <v>10.500000000000028</v>
      </c>
      <c r="F204" s="2">
        <f t="shared" si="433"/>
        <v>4.7999999999999545</v>
      </c>
      <c r="G204" s="2">
        <f t="shared" si="433"/>
        <v>-3.5</v>
      </c>
      <c r="H204" s="2">
        <f t="shared" si="433"/>
        <v>-11.599999999999994</v>
      </c>
      <c r="I204" s="2">
        <f t="shared" si="433"/>
        <v>14.200000000000045</v>
      </c>
      <c r="J204" s="2">
        <f t="shared" si="433"/>
        <v>16.800000000000011</v>
      </c>
      <c r="K204" s="2">
        <f t="shared" si="433"/>
        <v>20.900000000000034</v>
      </c>
      <c r="L204" s="2">
        <f t="shared" si="433"/>
        <v>25.39999999999992</v>
      </c>
      <c r="M204" s="2">
        <f t="shared" si="433"/>
        <v>-154.5</v>
      </c>
      <c r="N204" s="2">
        <f t="shared" si="433"/>
        <v>-337.99999999999989</v>
      </c>
      <c r="O204" s="2">
        <f t="shared" si="433"/>
        <v>-858.5</v>
      </c>
      <c r="P204" s="2">
        <f t="shared" si="433"/>
        <v>-1144.3000000000002</v>
      </c>
      <c r="Q204" s="2">
        <f t="shared" si="433"/>
        <v>-898.90000000000009</v>
      </c>
      <c r="R204" s="2">
        <f t="shared" si="433"/>
        <v>-723.2</v>
      </c>
      <c r="S204" s="2">
        <f t="shared" si="433"/>
        <v>-1573.6</v>
      </c>
      <c r="T204" s="2">
        <f t="shared" si="433"/>
        <v>-1746.5000000000005</v>
      </c>
      <c r="U204" s="2">
        <f t="shared" ref="U204:V204" si="434">U210-U214</f>
        <v>-1804.5</v>
      </c>
      <c r="V204" s="2">
        <f t="shared" si="434"/>
        <v>-1989.6999999999998</v>
      </c>
      <c r="W204" s="2">
        <f t="shared" ref="W204:X204" si="435">W210-W214</f>
        <v>-1734.1999999999998</v>
      </c>
      <c r="X204" s="2">
        <f t="shared" si="435"/>
        <v>-1757.8000000000002</v>
      </c>
      <c r="Y204" s="2">
        <f t="shared" ref="Y204:Z204" si="436">Y210-Y214</f>
        <v>-2066.1</v>
      </c>
      <c r="Z204" s="2">
        <f t="shared" si="436"/>
        <v>-2985.8</v>
      </c>
      <c r="AA204" s="2">
        <f t="shared" ref="AA204:AB204" si="437">AA210-AA214</f>
        <v>-3178.9</v>
      </c>
      <c r="AB204" s="2">
        <f t="shared" si="437"/>
        <v>-3047.1</v>
      </c>
      <c r="AC204" s="2">
        <f t="shared" ref="AC204:AD204" si="438">AC210-AC214</f>
        <v>-3324</v>
      </c>
      <c r="AD204" s="2">
        <f t="shared" si="438"/>
        <v>-2872.3</v>
      </c>
      <c r="AE204" s="2"/>
      <c r="AF204" s="2"/>
      <c r="AG204" s="2"/>
      <c r="AH204" s="2"/>
      <c r="AI204" s="2"/>
    </row>
    <row r="205" spans="1:35" ht="13.5">
      <c r="A205" s="32" t="s">
        <v>384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35" ht="13.5">
      <c r="A206" s="34" t="s">
        <v>381</v>
      </c>
      <c r="C206" s="2">
        <v>207.3</v>
      </c>
      <c r="D206" s="2">
        <f t="shared" ref="D206:T206" si="439">ROUND(D170/D241,1)</f>
        <v>211.9</v>
      </c>
      <c r="E206" s="2">
        <f t="shared" si="439"/>
        <v>229.9</v>
      </c>
      <c r="F206" s="2">
        <f t="shared" si="439"/>
        <v>172.7</v>
      </c>
      <c r="G206" s="2">
        <f t="shared" si="439"/>
        <v>179.7</v>
      </c>
      <c r="H206" s="2">
        <f t="shared" si="439"/>
        <v>158.9</v>
      </c>
      <c r="I206" s="2">
        <f t="shared" si="439"/>
        <v>248</v>
      </c>
      <c r="J206" s="2">
        <f t="shared" si="439"/>
        <v>305.5</v>
      </c>
      <c r="K206" s="2">
        <f t="shared" si="439"/>
        <v>312.3</v>
      </c>
      <c r="L206" s="2">
        <f t="shared" si="439"/>
        <v>545.79999999999995</v>
      </c>
      <c r="M206" s="2">
        <f t="shared" si="439"/>
        <v>634.1</v>
      </c>
      <c r="N206" s="2">
        <f t="shared" si="439"/>
        <v>1156.9000000000001</v>
      </c>
      <c r="O206" s="2">
        <f t="shared" si="439"/>
        <v>1859</v>
      </c>
      <c r="P206" s="2">
        <f t="shared" si="439"/>
        <v>2215</v>
      </c>
      <c r="Q206" s="2">
        <f t="shared" si="439"/>
        <v>2706.3</v>
      </c>
      <c r="R206" s="2">
        <f t="shared" si="439"/>
        <v>3144.4</v>
      </c>
      <c r="S206" s="2">
        <f t="shared" si="439"/>
        <v>3371.3</v>
      </c>
      <c r="T206" s="2">
        <f t="shared" si="439"/>
        <v>3639.2</v>
      </c>
      <c r="U206" s="2">
        <f t="shared" ref="U206:Z206" si="440">ROUND(U170/U241,1)</f>
        <v>3770</v>
      </c>
      <c r="V206" s="2">
        <f t="shared" si="440"/>
        <v>3547.3</v>
      </c>
      <c r="W206" s="2">
        <f t="shared" si="440"/>
        <v>3824.4</v>
      </c>
      <c r="X206" s="2">
        <f t="shared" si="440"/>
        <v>4017.5</v>
      </c>
      <c r="Y206" s="2">
        <f t="shared" si="440"/>
        <v>4707</v>
      </c>
      <c r="Z206" s="2">
        <f t="shared" si="440"/>
        <v>4765.7</v>
      </c>
      <c r="AA206" s="2">
        <f t="shared" ref="AA206:AB206" si="441">ROUND(AA170/AA241,1)</f>
        <v>5255.7</v>
      </c>
      <c r="AB206" s="2">
        <f t="shared" si="441"/>
        <v>5770.8</v>
      </c>
      <c r="AC206" s="2">
        <f t="shared" ref="AC206:AD206" si="442">ROUND(AC170/AC241,1)</f>
        <v>6059.4</v>
      </c>
      <c r="AD206" s="2">
        <f t="shared" si="442"/>
        <v>8719.4</v>
      </c>
      <c r="AE206" s="2"/>
      <c r="AF206" s="2"/>
      <c r="AG206" s="2"/>
      <c r="AH206" s="2"/>
      <c r="AI206" s="2"/>
    </row>
    <row r="207" spans="1:35" ht="13.5">
      <c r="A207" s="34" t="s">
        <v>354</v>
      </c>
      <c r="C207" s="2">
        <v>193.5</v>
      </c>
      <c r="D207" s="2">
        <f t="shared" ref="D207:T207" si="443">ROUND(D185/D241,1)</f>
        <v>190.3</v>
      </c>
      <c r="E207" s="2">
        <f t="shared" si="443"/>
        <v>198.7</v>
      </c>
      <c r="F207" s="2">
        <f t="shared" si="443"/>
        <v>126.5</v>
      </c>
      <c r="G207" s="2">
        <f t="shared" si="443"/>
        <v>134.5</v>
      </c>
      <c r="H207" s="2">
        <f t="shared" si="443"/>
        <v>112</v>
      </c>
      <c r="I207" s="2">
        <f t="shared" si="443"/>
        <v>163.69999999999999</v>
      </c>
      <c r="J207" s="2">
        <f t="shared" si="443"/>
        <v>202.2</v>
      </c>
      <c r="K207" s="2">
        <f t="shared" si="443"/>
        <v>196.2</v>
      </c>
      <c r="L207" s="2">
        <f t="shared" si="443"/>
        <v>386.6</v>
      </c>
      <c r="M207" s="2">
        <f t="shared" si="443"/>
        <v>479.3</v>
      </c>
      <c r="N207" s="2">
        <f t="shared" si="443"/>
        <v>933.6</v>
      </c>
      <c r="O207" s="2">
        <f t="shared" si="443"/>
        <v>1412.6</v>
      </c>
      <c r="P207" s="2">
        <f t="shared" si="443"/>
        <v>1505</v>
      </c>
      <c r="Q207" s="2">
        <f t="shared" si="443"/>
        <v>2113.8000000000002</v>
      </c>
      <c r="R207" s="2">
        <f t="shared" si="443"/>
        <v>2268.8000000000002</v>
      </c>
      <c r="S207" s="2">
        <f t="shared" si="443"/>
        <v>2819.5</v>
      </c>
      <c r="T207" s="2">
        <f t="shared" si="443"/>
        <v>2873.8</v>
      </c>
      <c r="U207" s="2">
        <f t="shared" ref="U207:V207" si="444">ROUND(U185/U241,1)</f>
        <v>2824.3</v>
      </c>
      <c r="V207" s="2">
        <f t="shared" si="444"/>
        <v>2700.6</v>
      </c>
      <c r="W207" s="2">
        <f t="shared" ref="W207:X207" si="445">ROUND(W185/W241,1)</f>
        <v>2522.1</v>
      </c>
      <c r="X207" s="2">
        <f t="shared" si="445"/>
        <v>2756.5</v>
      </c>
      <c r="Y207" s="2">
        <f t="shared" ref="Y207:Z207" si="446">ROUND(Y185/Y241,1)</f>
        <v>3039.2</v>
      </c>
      <c r="Z207" s="2">
        <f t="shared" si="446"/>
        <v>3288.8</v>
      </c>
      <c r="AA207" s="2">
        <f t="shared" ref="AA207:AB207" si="447">ROUND(AA185/AA241,1)</f>
        <v>3506.1</v>
      </c>
      <c r="AB207" s="2">
        <f t="shared" si="447"/>
        <v>3913.6</v>
      </c>
      <c r="AC207" s="2">
        <f t="shared" ref="AC207:AD207" si="448">ROUND(AC185/AC241,1)</f>
        <v>4272.5</v>
      </c>
      <c r="AD207" s="2">
        <f t="shared" si="448"/>
        <v>4901.5</v>
      </c>
      <c r="AE207" s="2"/>
      <c r="AF207" s="2"/>
      <c r="AG207" s="2"/>
      <c r="AH207" s="2"/>
      <c r="AI207" s="2"/>
    </row>
    <row r="208" spans="1:35" ht="13.5">
      <c r="A208" s="36" t="s">
        <v>397</v>
      </c>
      <c r="C208" s="2">
        <v>193.5</v>
      </c>
      <c r="D208" s="2">
        <f t="shared" ref="D208:T208" si="449">ROUND(D186/D241,1)</f>
        <v>190.3</v>
      </c>
      <c r="E208" s="2">
        <f t="shared" si="449"/>
        <v>198.3</v>
      </c>
      <c r="F208" s="2">
        <f t="shared" si="449"/>
        <v>126.5</v>
      </c>
      <c r="G208" s="2">
        <f t="shared" si="449"/>
        <v>134.5</v>
      </c>
      <c r="H208" s="2">
        <f t="shared" si="449"/>
        <v>112</v>
      </c>
      <c r="I208" s="2">
        <f t="shared" si="449"/>
        <v>161.9</v>
      </c>
      <c r="J208" s="2">
        <f t="shared" si="449"/>
        <v>202.2</v>
      </c>
      <c r="K208" s="2">
        <f t="shared" si="449"/>
        <v>196.2</v>
      </c>
      <c r="L208" s="2">
        <f t="shared" si="449"/>
        <v>386.6</v>
      </c>
      <c r="M208" s="2">
        <f t="shared" si="449"/>
        <v>478.6</v>
      </c>
      <c r="N208" s="2">
        <f t="shared" si="449"/>
        <v>930.8</v>
      </c>
      <c r="O208" s="2">
        <f t="shared" si="449"/>
        <v>1361.1</v>
      </c>
      <c r="P208" s="2">
        <f t="shared" si="449"/>
        <v>1480.1</v>
      </c>
      <c r="Q208" s="2">
        <f t="shared" si="449"/>
        <v>2110.4</v>
      </c>
      <c r="R208" s="2">
        <f t="shared" si="449"/>
        <v>2263.9</v>
      </c>
      <c r="S208" s="2">
        <f t="shared" si="449"/>
        <v>2818.2</v>
      </c>
      <c r="T208" s="2">
        <f t="shared" si="449"/>
        <v>2873</v>
      </c>
      <c r="U208" s="2">
        <f t="shared" ref="U208:V208" si="450">ROUND(U186/U241,1)</f>
        <v>2823.4</v>
      </c>
      <c r="V208" s="2">
        <f t="shared" si="450"/>
        <v>2699.1</v>
      </c>
      <c r="W208" s="2">
        <f t="shared" ref="W208:X208" si="451">ROUND(W186/W241,1)</f>
        <v>2520.6</v>
      </c>
      <c r="X208" s="2">
        <f t="shared" si="451"/>
        <v>2756.5</v>
      </c>
      <c r="Y208" s="2">
        <f t="shared" ref="Y208:Z208" si="452">ROUND(Y186/Y241,1)</f>
        <v>3039.2</v>
      </c>
      <c r="Z208" s="2">
        <f t="shared" si="452"/>
        <v>3288.8</v>
      </c>
      <c r="AA208" s="2">
        <f t="shared" ref="AA208:AB208" si="453">ROUND(AA186/AA241,1)</f>
        <v>3505.8</v>
      </c>
      <c r="AB208" s="2">
        <f t="shared" si="453"/>
        <v>3910.8</v>
      </c>
      <c r="AC208" s="2">
        <f t="shared" ref="AC208:AD208" si="454">ROUND(AC186/AC241,1)</f>
        <v>4272.1000000000004</v>
      </c>
      <c r="AD208" s="2">
        <f t="shared" si="454"/>
        <v>4884.6000000000004</v>
      </c>
      <c r="AE208" s="2"/>
      <c r="AF208" s="2"/>
      <c r="AG208" s="2"/>
      <c r="AH208" s="2"/>
      <c r="AI208" s="2"/>
    </row>
    <row r="209" spans="1:35" ht="13.5">
      <c r="A209" s="36" t="s">
        <v>398</v>
      </c>
      <c r="C209" s="2">
        <v>0</v>
      </c>
      <c r="D209" s="2">
        <f t="shared" ref="D209:T209" si="455">D207-D208</f>
        <v>0</v>
      </c>
      <c r="E209" s="2">
        <f t="shared" si="455"/>
        <v>0.39999999999997726</v>
      </c>
      <c r="F209" s="2">
        <f t="shared" si="455"/>
        <v>0</v>
      </c>
      <c r="G209" s="2">
        <f t="shared" si="455"/>
        <v>0</v>
      </c>
      <c r="H209" s="2">
        <f t="shared" si="455"/>
        <v>0</v>
      </c>
      <c r="I209" s="2">
        <f t="shared" si="455"/>
        <v>1.7999999999999829</v>
      </c>
      <c r="J209" s="2">
        <f t="shared" si="455"/>
        <v>0</v>
      </c>
      <c r="K209" s="2">
        <f t="shared" si="455"/>
        <v>0</v>
      </c>
      <c r="L209" s="2">
        <f t="shared" si="455"/>
        <v>0</v>
      </c>
      <c r="M209" s="2">
        <f t="shared" si="455"/>
        <v>0.69999999999998863</v>
      </c>
      <c r="N209" s="2">
        <f t="shared" si="455"/>
        <v>2.8000000000000682</v>
      </c>
      <c r="O209" s="2">
        <f t="shared" si="455"/>
        <v>51.5</v>
      </c>
      <c r="P209" s="2">
        <f t="shared" si="455"/>
        <v>24.900000000000091</v>
      </c>
      <c r="Q209" s="2">
        <f t="shared" si="455"/>
        <v>3.4000000000000909</v>
      </c>
      <c r="R209" s="2">
        <f t="shared" si="455"/>
        <v>4.9000000000000909</v>
      </c>
      <c r="S209" s="2">
        <f t="shared" si="455"/>
        <v>1.3000000000001819</v>
      </c>
      <c r="T209" s="2">
        <f t="shared" si="455"/>
        <v>0.8000000000001819</v>
      </c>
      <c r="U209" s="2">
        <f t="shared" ref="U209:V209" si="456">U207-U208</f>
        <v>0.90000000000009095</v>
      </c>
      <c r="V209" s="2">
        <f t="shared" si="456"/>
        <v>1.5</v>
      </c>
      <c r="W209" s="2">
        <f t="shared" ref="W209:X209" si="457">W207-W208</f>
        <v>1.5</v>
      </c>
      <c r="X209" s="2">
        <f t="shared" si="457"/>
        <v>0</v>
      </c>
      <c r="Y209" s="2">
        <f t="shared" ref="Y209:Z209" si="458">Y207-Y208</f>
        <v>0</v>
      </c>
      <c r="Z209" s="2">
        <f t="shared" si="458"/>
        <v>0</v>
      </c>
      <c r="AA209" s="2">
        <f t="shared" ref="AA209:AB209" si="459">AA207-AA208</f>
        <v>0.29999999999972715</v>
      </c>
      <c r="AB209" s="2">
        <f t="shared" si="459"/>
        <v>2.7999999999997272</v>
      </c>
      <c r="AC209" s="2">
        <f t="shared" ref="AC209:AD209" si="460">AC207-AC208</f>
        <v>0.3999999999996362</v>
      </c>
      <c r="AD209" s="2">
        <f t="shared" si="460"/>
        <v>16.899999999999636</v>
      </c>
      <c r="AE209" s="2"/>
      <c r="AF209" s="2"/>
      <c r="AG209" s="2"/>
      <c r="AH209" s="2"/>
      <c r="AI209" s="2"/>
    </row>
    <row r="210" spans="1:35" ht="13.5">
      <c r="A210" s="34" t="s">
        <v>355</v>
      </c>
      <c r="C210" s="2">
        <v>13.800000000000011</v>
      </c>
      <c r="D210" s="2">
        <f t="shared" ref="D210:T210" si="461">D206-D207</f>
        <v>21.599999999999994</v>
      </c>
      <c r="E210" s="2">
        <f t="shared" si="461"/>
        <v>31.200000000000017</v>
      </c>
      <c r="F210" s="2">
        <f t="shared" si="461"/>
        <v>46.199999999999989</v>
      </c>
      <c r="G210" s="2">
        <f t="shared" si="461"/>
        <v>45.199999999999989</v>
      </c>
      <c r="H210" s="2">
        <f t="shared" si="461"/>
        <v>46.900000000000006</v>
      </c>
      <c r="I210" s="2">
        <f t="shared" si="461"/>
        <v>84.300000000000011</v>
      </c>
      <c r="J210" s="2">
        <f t="shared" si="461"/>
        <v>103.30000000000001</v>
      </c>
      <c r="K210" s="2">
        <f t="shared" si="461"/>
        <v>116.10000000000002</v>
      </c>
      <c r="L210" s="2">
        <f t="shared" si="461"/>
        <v>159.19999999999993</v>
      </c>
      <c r="M210" s="2">
        <f t="shared" si="461"/>
        <v>154.80000000000001</v>
      </c>
      <c r="N210" s="2">
        <f t="shared" si="461"/>
        <v>223.30000000000007</v>
      </c>
      <c r="O210" s="2">
        <f t="shared" si="461"/>
        <v>446.40000000000009</v>
      </c>
      <c r="P210" s="2">
        <f t="shared" si="461"/>
        <v>710</v>
      </c>
      <c r="Q210" s="2">
        <f t="shared" si="461"/>
        <v>592.5</v>
      </c>
      <c r="R210" s="2">
        <f t="shared" si="461"/>
        <v>875.59999999999991</v>
      </c>
      <c r="S210" s="2">
        <f t="shared" si="461"/>
        <v>551.80000000000018</v>
      </c>
      <c r="T210" s="2">
        <f t="shared" si="461"/>
        <v>765.39999999999964</v>
      </c>
      <c r="U210" s="2">
        <f t="shared" ref="U210:V210" si="462">U206-U207</f>
        <v>945.69999999999982</v>
      </c>
      <c r="V210" s="2">
        <f t="shared" si="462"/>
        <v>846.70000000000027</v>
      </c>
      <c r="W210" s="2">
        <f t="shared" ref="W210:X210" si="463">W206-W207</f>
        <v>1302.3000000000002</v>
      </c>
      <c r="X210" s="2">
        <f t="shared" si="463"/>
        <v>1261</v>
      </c>
      <c r="Y210" s="2">
        <f t="shared" ref="Y210:Z210" si="464">Y206-Y207</f>
        <v>1667.8000000000002</v>
      </c>
      <c r="Z210" s="2">
        <f t="shared" si="464"/>
        <v>1476.8999999999996</v>
      </c>
      <c r="AA210" s="2">
        <f t="shared" ref="AA210:AB210" si="465">AA206-AA207</f>
        <v>1749.6</v>
      </c>
      <c r="AB210" s="2">
        <f t="shared" si="465"/>
        <v>1857.2000000000003</v>
      </c>
      <c r="AC210" s="2">
        <f t="shared" ref="AC210:AD210" si="466">AC206-AC207</f>
        <v>1786.8999999999996</v>
      </c>
      <c r="AD210" s="2">
        <f t="shared" si="466"/>
        <v>3817.8999999999996</v>
      </c>
      <c r="AE210" s="2"/>
      <c r="AF210" s="2"/>
      <c r="AG210" s="2"/>
      <c r="AH210" s="2"/>
      <c r="AI210" s="2"/>
    </row>
    <row r="211" spans="1:35" ht="13.5">
      <c r="A211" s="32" t="s">
        <v>385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35" ht="13.5">
      <c r="A212" s="34" t="s">
        <v>381</v>
      </c>
      <c r="C212" s="2">
        <v>169</v>
      </c>
      <c r="D212" s="2">
        <f t="shared" ref="D212:T212" si="467">ROUND(D171/D241,1)</f>
        <v>208.1</v>
      </c>
      <c r="E212" s="2">
        <f t="shared" si="467"/>
        <v>301.89999999999998</v>
      </c>
      <c r="F212" s="2">
        <f t="shared" si="467"/>
        <v>383.8</v>
      </c>
      <c r="G212" s="2">
        <f t="shared" si="467"/>
        <v>409.2</v>
      </c>
      <c r="H212" s="2">
        <f t="shared" si="467"/>
        <v>377.6</v>
      </c>
      <c r="I212" s="2">
        <f t="shared" si="467"/>
        <v>397.7</v>
      </c>
      <c r="J212" s="2">
        <f t="shared" si="467"/>
        <v>440.2</v>
      </c>
      <c r="K212" s="2">
        <f t="shared" si="467"/>
        <v>437.2</v>
      </c>
      <c r="L212" s="2">
        <f t="shared" si="467"/>
        <v>460.6</v>
      </c>
      <c r="M212" s="2">
        <f t="shared" si="467"/>
        <v>596.6</v>
      </c>
      <c r="N212" s="2">
        <f t="shared" si="467"/>
        <v>858.9</v>
      </c>
      <c r="O212" s="2">
        <f t="shared" si="467"/>
        <v>1623.8</v>
      </c>
      <c r="P212" s="2">
        <f t="shared" si="467"/>
        <v>2317.8000000000002</v>
      </c>
      <c r="Q212" s="2">
        <f t="shared" si="467"/>
        <v>2398.8000000000002</v>
      </c>
      <c r="R212" s="2">
        <f t="shared" si="467"/>
        <v>2469.1</v>
      </c>
      <c r="S212" s="2">
        <f t="shared" si="467"/>
        <v>2933.8</v>
      </c>
      <c r="T212" s="2">
        <f t="shared" si="467"/>
        <v>3090.3</v>
      </c>
      <c r="U212" s="2">
        <f t="shared" ref="U212:V212" si="468">ROUND(U171/U241,1)</f>
        <v>3087.7</v>
      </c>
      <c r="V212" s="2">
        <f t="shared" si="468"/>
        <v>3088</v>
      </c>
      <c r="W212" s="2">
        <f t="shared" ref="W212:X212" si="469">ROUND(W171/W241,1)</f>
        <v>3256.5</v>
      </c>
      <c r="X212" s="2">
        <f t="shared" si="469"/>
        <v>3219.4</v>
      </c>
      <c r="Y212" s="2">
        <f t="shared" ref="Y212:AD212" si="470">ROUND(Y171/Y241,1)</f>
        <v>4025.8</v>
      </c>
      <c r="Z212" s="2">
        <f t="shared" si="470"/>
        <v>4831.2</v>
      </c>
      <c r="AA212" s="2">
        <f t="shared" si="470"/>
        <v>5379.7</v>
      </c>
      <c r="AB212" s="2">
        <f t="shared" si="470"/>
        <v>5486.8</v>
      </c>
      <c r="AC212" s="2">
        <f t="shared" si="470"/>
        <v>6063</v>
      </c>
      <c r="AD212" s="2">
        <f t="shared" si="470"/>
        <v>7584.3</v>
      </c>
      <c r="AE212" s="2"/>
      <c r="AF212" s="2"/>
      <c r="AG212" s="2"/>
      <c r="AH212" s="2"/>
      <c r="AI212" s="2"/>
    </row>
    <row r="213" spans="1:35" ht="13.5">
      <c r="A213" s="34" t="s">
        <v>354</v>
      </c>
      <c r="C213" s="2">
        <v>119.5</v>
      </c>
      <c r="D213" s="2">
        <f t="shared" ref="D213:T213" si="471">ROUND(D188/D241,1)</f>
        <v>193</v>
      </c>
      <c r="E213" s="2">
        <f t="shared" si="471"/>
        <v>281.2</v>
      </c>
      <c r="F213" s="2">
        <f t="shared" si="471"/>
        <v>342.4</v>
      </c>
      <c r="G213" s="2">
        <f t="shared" si="471"/>
        <v>360.5</v>
      </c>
      <c r="H213" s="2">
        <f t="shared" si="471"/>
        <v>319.10000000000002</v>
      </c>
      <c r="I213" s="2">
        <f t="shared" si="471"/>
        <v>327.60000000000002</v>
      </c>
      <c r="J213" s="2">
        <f t="shared" si="471"/>
        <v>353.7</v>
      </c>
      <c r="K213" s="2">
        <f t="shared" si="471"/>
        <v>342</v>
      </c>
      <c r="L213" s="2">
        <f t="shared" si="471"/>
        <v>326.8</v>
      </c>
      <c r="M213" s="2">
        <f t="shared" si="471"/>
        <v>287.3</v>
      </c>
      <c r="N213" s="2">
        <f t="shared" si="471"/>
        <v>297.60000000000002</v>
      </c>
      <c r="O213" s="2">
        <f t="shared" si="471"/>
        <v>318.89999999999998</v>
      </c>
      <c r="P213" s="2">
        <f t="shared" si="471"/>
        <v>463.5</v>
      </c>
      <c r="Q213" s="2">
        <f t="shared" si="471"/>
        <v>907.4</v>
      </c>
      <c r="R213" s="2">
        <f t="shared" si="471"/>
        <v>870.3</v>
      </c>
      <c r="S213" s="2">
        <f t="shared" si="471"/>
        <v>808.4</v>
      </c>
      <c r="T213" s="2">
        <f t="shared" si="471"/>
        <v>578.4</v>
      </c>
      <c r="U213" s="2">
        <f t="shared" ref="U213:V213" si="472">ROUND(U188/U241,1)</f>
        <v>337.5</v>
      </c>
      <c r="V213" s="2">
        <f t="shared" si="472"/>
        <v>251.6</v>
      </c>
      <c r="W213" s="2">
        <f t="shared" ref="W213:X213" si="473">ROUND(W188/W241,1)</f>
        <v>220</v>
      </c>
      <c r="X213" s="2">
        <f t="shared" si="473"/>
        <v>200.6</v>
      </c>
      <c r="Y213" s="2">
        <f t="shared" ref="Y213" si="474">ROUND(Y188/Y241,1)</f>
        <v>291.89999999999998</v>
      </c>
      <c r="Z213" s="2">
        <f>ROUND(Z188/Z241,1)</f>
        <v>368.5</v>
      </c>
      <c r="AA213" s="2">
        <f>ROUND(AA188/AA241,1)</f>
        <v>451.2</v>
      </c>
      <c r="AB213" s="2">
        <f>ROUND(AB188/AB241,1)</f>
        <v>582.5</v>
      </c>
      <c r="AC213" s="2">
        <f>ROUND(AC188/AC241,1)</f>
        <v>952.1</v>
      </c>
      <c r="AD213" s="2">
        <f>ROUND(AD188/AD241,1)</f>
        <v>894.1</v>
      </c>
      <c r="AE213" s="2"/>
      <c r="AF213" s="2"/>
      <c r="AG213" s="2"/>
      <c r="AH213" s="2"/>
      <c r="AI213" s="2"/>
    </row>
    <row r="214" spans="1:35" ht="13.5">
      <c r="A214" s="34" t="s">
        <v>355</v>
      </c>
      <c r="C214" s="2">
        <v>49.5</v>
      </c>
      <c r="D214" s="2">
        <f t="shared" ref="D214:T214" si="475">D212-D213</f>
        <v>15.099999999999994</v>
      </c>
      <c r="E214" s="2">
        <f t="shared" si="475"/>
        <v>20.699999999999989</v>
      </c>
      <c r="F214" s="2">
        <f t="shared" si="475"/>
        <v>41.400000000000034</v>
      </c>
      <c r="G214" s="2">
        <f t="shared" si="475"/>
        <v>48.699999999999989</v>
      </c>
      <c r="H214" s="2">
        <f t="shared" si="475"/>
        <v>58.5</v>
      </c>
      <c r="I214" s="2">
        <f t="shared" si="475"/>
        <v>70.099999999999966</v>
      </c>
      <c r="J214" s="2">
        <f t="shared" si="475"/>
        <v>86.5</v>
      </c>
      <c r="K214" s="2">
        <f t="shared" si="475"/>
        <v>95.199999999999989</v>
      </c>
      <c r="L214" s="2">
        <f t="shared" si="475"/>
        <v>133.80000000000001</v>
      </c>
      <c r="M214" s="2">
        <f t="shared" si="475"/>
        <v>309.3</v>
      </c>
      <c r="N214" s="2">
        <f t="shared" si="475"/>
        <v>561.29999999999995</v>
      </c>
      <c r="O214" s="2">
        <f t="shared" si="475"/>
        <v>1304.9000000000001</v>
      </c>
      <c r="P214" s="2">
        <f t="shared" si="475"/>
        <v>1854.3000000000002</v>
      </c>
      <c r="Q214" s="2">
        <f t="shared" si="475"/>
        <v>1491.4</v>
      </c>
      <c r="R214" s="2">
        <f t="shared" si="475"/>
        <v>1598.8</v>
      </c>
      <c r="S214" s="2">
        <f t="shared" si="475"/>
        <v>2125.4</v>
      </c>
      <c r="T214" s="2">
        <f t="shared" si="475"/>
        <v>2511.9</v>
      </c>
      <c r="U214" s="2">
        <f t="shared" ref="U214:V214" si="476">U212-U213</f>
        <v>2750.2</v>
      </c>
      <c r="V214" s="2">
        <f t="shared" si="476"/>
        <v>2836.4</v>
      </c>
      <c r="W214" s="2">
        <f t="shared" ref="W214:X214" si="477">W212-W213</f>
        <v>3036.5</v>
      </c>
      <c r="X214" s="2">
        <f t="shared" si="477"/>
        <v>3018.8</v>
      </c>
      <c r="Y214" s="2">
        <f t="shared" ref="Y214:AD214" si="478">Y212-Y213</f>
        <v>3733.9</v>
      </c>
      <c r="Z214" s="2">
        <f t="shared" si="478"/>
        <v>4462.7</v>
      </c>
      <c r="AA214" s="2">
        <f t="shared" si="478"/>
        <v>4928.5</v>
      </c>
      <c r="AB214" s="2">
        <f t="shared" si="478"/>
        <v>4904.3</v>
      </c>
      <c r="AC214" s="2">
        <f t="shared" si="478"/>
        <v>5110.8999999999996</v>
      </c>
      <c r="AD214" s="2">
        <f t="shared" si="478"/>
        <v>6690.2</v>
      </c>
      <c r="AE214" s="2"/>
      <c r="AF214" s="2"/>
      <c r="AG214" s="2"/>
      <c r="AH214" s="2"/>
      <c r="AI214" s="2"/>
    </row>
    <row r="215" spans="1:35" ht="13.5">
      <c r="A215" s="33" t="s">
        <v>435</v>
      </c>
      <c r="C215" s="2">
        <v>-15.304443000000006</v>
      </c>
      <c r="D215" s="2">
        <f t="shared" ref="D215:T215" si="479">D173-D190</f>
        <v>-11.008931000000018</v>
      </c>
      <c r="E215" s="2">
        <f t="shared" si="479"/>
        <v>-3.3989109999999982</v>
      </c>
      <c r="F215" s="2">
        <f t="shared" si="479"/>
        <v>-14.408771000000002</v>
      </c>
      <c r="G215" s="2">
        <f t="shared" si="479"/>
        <v>-15.030361000000084</v>
      </c>
      <c r="H215" s="2">
        <f t="shared" si="479"/>
        <v>-13.333047000000079</v>
      </c>
      <c r="I215" s="2">
        <f t="shared" si="479"/>
        <v>-15.740731999999866</v>
      </c>
      <c r="J215" s="2">
        <f t="shared" si="479"/>
        <v>-43.877116999999998</v>
      </c>
      <c r="K215" s="2">
        <f t="shared" si="479"/>
        <v>-20.395622000000003</v>
      </c>
      <c r="L215" s="2">
        <f t="shared" si="479"/>
        <v>14.118845000000078</v>
      </c>
      <c r="M215" s="2">
        <f t="shared" si="479"/>
        <v>-13.295625389999941</v>
      </c>
      <c r="N215" s="2">
        <f t="shared" si="479"/>
        <v>6.1809160999999904</v>
      </c>
      <c r="O215" s="2">
        <f t="shared" si="479"/>
        <v>-35.96456199000005</v>
      </c>
      <c r="P215" s="2">
        <f t="shared" si="479"/>
        <v>-53.009293990000003</v>
      </c>
      <c r="Q215" s="2">
        <f t="shared" si="479"/>
        <v>106.84520939449993</v>
      </c>
      <c r="R215" s="2">
        <f t="shared" si="479"/>
        <v>272.0114732321</v>
      </c>
      <c r="S215" s="2">
        <f t="shared" si="479"/>
        <v>196.68150785929998</v>
      </c>
      <c r="T215" s="2">
        <f t="shared" si="479"/>
        <v>339.94802126579998</v>
      </c>
      <c r="U215" s="2">
        <f t="shared" ref="U215:V215" si="480">U173-U190</f>
        <v>556.06975707610025</v>
      </c>
      <c r="V215" s="2">
        <f t="shared" si="480"/>
        <v>794.22146829760004</v>
      </c>
      <c r="W215" s="2">
        <f t="shared" ref="W215:X215" si="481">W173-W190</f>
        <v>1307.636</v>
      </c>
      <c r="X215" s="2">
        <f t="shared" si="481"/>
        <v>1699.9360000000001</v>
      </c>
      <c r="Y215" s="2">
        <f t="shared" ref="Y215:Z215" si="482">Y173-Y190</f>
        <v>1530.05</v>
      </c>
      <c r="Z215" s="2">
        <f t="shared" si="482"/>
        <v>1713.819</v>
      </c>
      <c r="AA215" s="2">
        <f t="shared" ref="AA215:AB215" si="483">AA173-AA190</f>
        <v>2002.3940000000002</v>
      </c>
      <c r="AB215" s="2">
        <f t="shared" si="483"/>
        <v>1567.934</v>
      </c>
      <c r="AC215" s="2">
        <f t="shared" ref="AC215:AD215" si="484">AC173-AC190</f>
        <v>1814.1970950600003</v>
      </c>
      <c r="AD215" s="2">
        <f t="shared" si="484"/>
        <v>1560.0990858386117</v>
      </c>
      <c r="AE215" s="2"/>
      <c r="AF215" s="2"/>
      <c r="AG215" s="2"/>
      <c r="AH215" s="2"/>
      <c r="AI215" s="2"/>
    </row>
    <row r="216" spans="1:35" ht="13.5">
      <c r="A216" s="3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5">
      <c r="A217" s="1" t="s">
        <v>436</v>
      </c>
      <c r="C217" s="50"/>
      <c r="D217" s="50"/>
      <c r="E217" s="50"/>
      <c r="F217" s="50"/>
      <c r="G217" s="50"/>
      <c r="H217" s="50"/>
      <c r="I217" s="50"/>
      <c r="J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3.5">
      <c r="A218" s="31"/>
      <c r="C218" s="12"/>
      <c r="D218" s="12"/>
      <c r="E218" s="12"/>
      <c r="F218" s="12"/>
      <c r="G218" s="12"/>
      <c r="H218" s="12"/>
      <c r="I218" s="12"/>
      <c r="J218" s="12"/>
      <c r="K218" s="12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</row>
    <row r="219" spans="1:35" ht="13.5">
      <c r="A219" s="31" t="s">
        <v>639</v>
      </c>
      <c r="B219" t="s">
        <v>89</v>
      </c>
      <c r="C219" s="74">
        <v>0.24036842248673357</v>
      </c>
      <c r="D219" s="74">
        <v>0.33505073273744268</v>
      </c>
      <c r="E219" s="74">
        <v>0.35880079401343173</v>
      </c>
      <c r="F219" s="74">
        <v>0.37157851691647581</v>
      </c>
      <c r="G219" s="74">
        <v>0.44274231350786397</v>
      </c>
      <c r="H219" s="74">
        <v>0.4606227675164124</v>
      </c>
      <c r="I219" s="74">
        <v>0.48221530099809057</v>
      </c>
      <c r="J219" s="74">
        <v>0.50911994094658342</v>
      </c>
      <c r="K219" s="74">
        <v>0.53348288159643653</v>
      </c>
      <c r="L219" s="74">
        <v>0.5636582970684112</v>
      </c>
      <c r="M219" s="74">
        <v>0.61014355929832143</v>
      </c>
      <c r="N219" s="74">
        <v>0.66603853956507941</v>
      </c>
      <c r="O219" s="74">
        <v>0.72761326527226811</v>
      </c>
      <c r="P219" s="74">
        <v>0.80037087904317328</v>
      </c>
      <c r="Q219" s="74">
        <v>0.81419742900533087</v>
      </c>
      <c r="R219" s="74">
        <v>0.87209495571181839</v>
      </c>
      <c r="S219" s="74">
        <v>0.94660702687317944</v>
      </c>
      <c r="T219" s="74">
        <v>0.93766813746358724</v>
      </c>
      <c r="U219" s="74">
        <v>0.93285534078770194</v>
      </c>
      <c r="V219" s="74">
        <v>0.96149525259385049</v>
      </c>
      <c r="W219" s="74">
        <v>1</v>
      </c>
      <c r="X219" s="74">
        <v>1.021338736543637</v>
      </c>
      <c r="Y219" s="74">
        <v>1.0829796853740361</v>
      </c>
      <c r="Z219" s="74">
        <v>1.1113022543492217</v>
      </c>
      <c r="AA219" s="74">
        <v>1.1652326216356526</v>
      </c>
      <c r="AB219" s="74">
        <v>1.2258534396601992</v>
      </c>
      <c r="AC219" s="74">
        <v>1.3431297881449538</v>
      </c>
      <c r="AD219" s="74">
        <v>1.5029375921480299</v>
      </c>
      <c r="AE219" s="74"/>
      <c r="AF219" s="74"/>
      <c r="AG219" s="74"/>
      <c r="AH219" s="74"/>
      <c r="AI219" s="74"/>
    </row>
    <row r="220" spans="1:35" ht="13.5">
      <c r="A220" s="32" t="s">
        <v>437</v>
      </c>
      <c r="B220" t="s">
        <v>95</v>
      </c>
      <c r="C220" s="74">
        <v>1.6271722102143706</v>
      </c>
      <c r="D220" s="12">
        <f t="shared" ref="D220:T220" si="485">D219/C219-1</f>
        <v>0.39390494504715923</v>
      </c>
      <c r="E220" s="12">
        <f t="shared" si="485"/>
        <v>7.0884970410139081E-2</v>
      </c>
      <c r="F220" s="12">
        <f t="shared" si="485"/>
        <v>3.5612303863981287E-2</v>
      </c>
      <c r="G220" s="12">
        <f t="shared" si="485"/>
        <v>0.19151752147012457</v>
      </c>
      <c r="H220" s="12">
        <f t="shared" si="485"/>
        <v>4.0385690418611508E-2</v>
      </c>
      <c r="I220" s="12">
        <f t="shared" si="485"/>
        <v>4.6876826341218258E-2</v>
      </c>
      <c r="J220" s="12">
        <f t="shared" si="485"/>
        <v>5.5793832947244937E-2</v>
      </c>
      <c r="K220" s="12">
        <f t="shared" si="485"/>
        <v>4.7853047367494961E-2</v>
      </c>
      <c r="L220" s="12">
        <f t="shared" si="485"/>
        <v>5.6563043563226056E-2</v>
      </c>
      <c r="M220" s="12">
        <f t="shared" si="485"/>
        <v>8.247064306811458E-2</v>
      </c>
      <c r="N220" s="12">
        <f t="shared" si="485"/>
        <v>9.1609555513522789E-2</v>
      </c>
      <c r="O220" s="12">
        <f t="shared" si="485"/>
        <v>9.2449193326555434E-2</v>
      </c>
      <c r="P220" s="12">
        <f t="shared" si="485"/>
        <v>9.9994897349321654E-2</v>
      </c>
      <c r="Q220" s="12">
        <f t="shared" si="485"/>
        <v>1.7275178700513205E-2</v>
      </c>
      <c r="R220" s="12">
        <f t="shared" si="485"/>
        <v>7.1109935556070702E-2</v>
      </c>
      <c r="S220" s="12">
        <f t="shared" si="485"/>
        <v>8.5440318939286941E-2</v>
      </c>
      <c r="T220" s="12">
        <f t="shared" si="485"/>
        <v>-9.4430837251642252E-3</v>
      </c>
      <c r="U220" s="12">
        <f t="shared" ref="U220:AD220" si="486">U219/T219-1</f>
        <v>-5.1327292499284694E-3</v>
      </c>
      <c r="V220" s="12">
        <f t="shared" si="486"/>
        <v>3.0701343020628435E-2</v>
      </c>
      <c r="W220" s="12">
        <f t="shared" si="486"/>
        <v>4.0046736894721269E-2</v>
      </c>
      <c r="X220" s="12">
        <f t="shared" si="486"/>
        <v>2.1338736543637049E-2</v>
      </c>
      <c r="Y220" s="12">
        <f t="shared" si="486"/>
        <v>6.035309014030088E-2</v>
      </c>
      <c r="Z220" s="12">
        <f t="shared" si="486"/>
        <v>2.6152447139766721E-2</v>
      </c>
      <c r="AA220" s="12">
        <f t="shared" si="486"/>
        <v>4.8528982169673052E-2</v>
      </c>
      <c r="AB220" s="12">
        <f t="shared" si="486"/>
        <v>5.2024648897532888E-2</v>
      </c>
      <c r="AC220" s="12">
        <f t="shared" si="486"/>
        <v>9.5669143382477229E-2</v>
      </c>
      <c r="AD220" s="12">
        <f t="shared" si="486"/>
        <v>0.11898165420319695</v>
      </c>
      <c r="AE220" s="12"/>
      <c r="AF220" s="12"/>
      <c r="AG220" s="12"/>
      <c r="AH220" s="12"/>
      <c r="AI220" s="12"/>
    </row>
    <row r="221" spans="1:35" ht="13.5">
      <c r="A221" s="31" t="s">
        <v>438</v>
      </c>
      <c r="B221" t="s">
        <v>90</v>
      </c>
      <c r="C221" s="74">
        <v>0.30411137811838873</v>
      </c>
      <c r="D221" s="74">
        <v>0.34598069671981596</v>
      </c>
      <c r="E221" s="74">
        <v>0.37109345124333143</v>
      </c>
      <c r="F221" s="74">
        <v>0.41066828941788441</v>
      </c>
      <c r="G221" s="74">
        <v>0.45538589356612036</v>
      </c>
      <c r="H221" s="74">
        <v>0.47650958661765935</v>
      </c>
      <c r="I221" s="74">
        <v>0.49272438877125713</v>
      </c>
      <c r="J221" s="74">
        <v>0.51944395985023606</v>
      </c>
      <c r="K221" s="74">
        <v>0.55555921182665058</v>
      </c>
      <c r="L221" s="74">
        <v>0.59713238181542416</v>
      </c>
      <c r="M221" s="74">
        <v>0.63402908646123135</v>
      </c>
      <c r="N221" s="74">
        <v>0.6896843392001174</v>
      </c>
      <c r="O221" s="74">
        <v>0.76537534037266886</v>
      </c>
      <c r="P221" s="74">
        <v>0.80783642545562984</v>
      </c>
      <c r="Q221" s="74">
        <v>0.8319603089385037</v>
      </c>
      <c r="R221" s="74">
        <v>0.92548218063952759</v>
      </c>
      <c r="S221" s="74">
        <v>0.94437960843583957</v>
      </c>
      <c r="T221" s="74">
        <v>0.93140240310885791</v>
      </c>
      <c r="U221" s="74">
        <v>0.95349866139410078</v>
      </c>
      <c r="V221" s="74">
        <v>0.9721074271708966</v>
      </c>
      <c r="W221" s="74">
        <v>1.0195408594153494</v>
      </c>
      <c r="X221" s="74">
        <v>1.0382187094587552</v>
      </c>
      <c r="Y221" s="74">
        <v>1.107949107416722</v>
      </c>
      <c r="Z221" s="74">
        <v>1.1247352637244239</v>
      </c>
      <c r="AA221" s="74">
        <v>1.2034299645027806</v>
      </c>
      <c r="AB221" s="74">
        <v>1.2323688165787612</v>
      </c>
      <c r="AC221" s="74">
        <v>1.4041548239297155</v>
      </c>
      <c r="AD221" s="74">
        <v>1.5424243329838272</v>
      </c>
      <c r="AE221" s="74"/>
      <c r="AF221" s="74"/>
      <c r="AG221" s="74"/>
      <c r="AH221" s="74"/>
      <c r="AI221" s="74"/>
    </row>
    <row r="222" spans="1:35" ht="13.5">
      <c r="A222" s="32" t="s">
        <v>439</v>
      </c>
      <c r="B222" s="57" t="s">
        <v>204</v>
      </c>
      <c r="C222" s="74">
        <v>0.57384830797340847</v>
      </c>
      <c r="D222" s="12">
        <f t="shared" ref="D222:T222" si="487">D221/C221-1</f>
        <v>0.13767758003821795</v>
      </c>
      <c r="E222" s="12">
        <f t="shared" si="487"/>
        <v>7.2584264849470559E-2</v>
      </c>
      <c r="F222" s="12">
        <f t="shared" si="487"/>
        <v>0.10664386030515849</v>
      </c>
      <c r="G222" s="12">
        <f t="shared" si="487"/>
        <v>0.10888983956278286</v>
      </c>
      <c r="H222" s="12">
        <f t="shared" si="487"/>
        <v>4.6386357921892607E-2</v>
      </c>
      <c r="I222" s="12">
        <f t="shared" si="487"/>
        <v>3.4028281085996648E-2</v>
      </c>
      <c r="J222" s="12">
        <f t="shared" si="487"/>
        <v>5.4228229184294152E-2</v>
      </c>
      <c r="K222" s="12">
        <f t="shared" si="487"/>
        <v>6.9526753158949184E-2</v>
      </c>
      <c r="L222" s="12">
        <f t="shared" si="487"/>
        <v>7.4831213494027216E-2</v>
      </c>
      <c r="M222" s="12">
        <f t="shared" si="487"/>
        <v>6.1789823780168174E-2</v>
      </c>
      <c r="N222" s="12">
        <f t="shared" si="487"/>
        <v>8.7780283156282612E-2</v>
      </c>
      <c r="O222" s="12">
        <f t="shared" si="487"/>
        <v>0.10974731028449392</v>
      </c>
      <c r="P222" s="12">
        <f t="shared" si="487"/>
        <v>5.5477466862580371E-2</v>
      </c>
      <c r="Q222" s="12">
        <f t="shared" si="487"/>
        <v>2.9862336882454432E-2</v>
      </c>
      <c r="R222" s="12">
        <f t="shared" si="487"/>
        <v>0.11241145845088241</v>
      </c>
      <c r="S222" s="12">
        <f t="shared" si="487"/>
        <v>2.0419007725522631E-2</v>
      </c>
      <c r="T222" s="12">
        <f t="shared" si="487"/>
        <v>-1.374151369963994E-2</v>
      </c>
      <c r="U222" s="12">
        <f t="shared" ref="U222:AD222" si="488">U221/T221-1</f>
        <v>2.3723643198138022E-2</v>
      </c>
      <c r="V222" s="12">
        <f t="shared" si="488"/>
        <v>1.9516299844184459E-2</v>
      </c>
      <c r="W222" s="12">
        <f t="shared" si="488"/>
        <v>4.8794434564189526E-2</v>
      </c>
      <c r="X222" s="12">
        <f t="shared" si="488"/>
        <v>1.8319864153474308E-2</v>
      </c>
      <c r="Y222" s="12">
        <f t="shared" si="488"/>
        <v>6.7163495824804409E-2</v>
      </c>
      <c r="Z222" s="12">
        <f t="shared" si="488"/>
        <v>1.5150656465476198E-2</v>
      </c>
      <c r="AA222" s="12">
        <f t="shared" si="488"/>
        <v>6.9967309923020249E-2</v>
      </c>
      <c r="AB222" s="12">
        <f t="shared" si="488"/>
        <v>2.4046976500154971E-2</v>
      </c>
      <c r="AC222" s="12">
        <f t="shared" si="488"/>
        <v>0.13939496442944543</v>
      </c>
      <c r="AD222" s="12">
        <f t="shared" si="488"/>
        <v>9.8471697492122701E-2</v>
      </c>
      <c r="AE222" s="12"/>
      <c r="AF222" s="12"/>
      <c r="AG222" s="12"/>
      <c r="AH222" s="12"/>
      <c r="AI222" s="12"/>
    </row>
    <row r="223" spans="1:35" ht="13.5">
      <c r="A223" s="31" t="s">
        <v>637</v>
      </c>
      <c r="B223" t="s">
        <v>123</v>
      </c>
      <c r="C223" s="74">
        <v>0.23929494173156091</v>
      </c>
      <c r="D223" s="74">
        <v>0.33551124990075887</v>
      </c>
      <c r="E223" s="74">
        <v>0.35744690508523785</v>
      </c>
      <c r="F223" s="74">
        <v>0.38224024584658106</v>
      </c>
      <c r="G223" s="74">
        <v>0.41941927187069422</v>
      </c>
      <c r="H223" s="74">
        <v>0.43904656485232563</v>
      </c>
      <c r="I223" s="74">
        <v>0.46265377194585905</v>
      </c>
      <c r="J223" s="74">
        <v>0.49004130097732379</v>
      </c>
      <c r="K223" s="74">
        <v>0.50682309099494816</v>
      </c>
      <c r="L223" s="74">
        <v>0.54923157128395084</v>
      </c>
      <c r="M223" s="74">
        <v>0.59277013309592985</v>
      </c>
      <c r="N223" s="74">
        <v>0.64306482074394744</v>
      </c>
      <c r="O223" s="74">
        <v>0.70392041339904632</v>
      </c>
      <c r="P223" s="74">
        <v>0.77000147450810874</v>
      </c>
      <c r="Q223" s="74">
        <v>0.75426571639021545</v>
      </c>
      <c r="R223" s="74">
        <v>0.81910754686356169</v>
      </c>
      <c r="S223" s="74">
        <v>0.89081485721740983</v>
      </c>
      <c r="T223" s="74">
        <v>0.89455015228712498</v>
      </c>
      <c r="U223" s="74">
        <v>0.90664064275023393</v>
      </c>
      <c r="V223" s="74">
        <v>0.94492676387952745</v>
      </c>
      <c r="W223" s="74">
        <v>1</v>
      </c>
      <c r="X223" s="74">
        <v>1.026199357895045</v>
      </c>
      <c r="Y223" s="74">
        <v>1.113327527267673</v>
      </c>
      <c r="Z223" s="74">
        <v>1.1618796711871002</v>
      </c>
      <c r="AA223" s="74">
        <v>1.222210579008616</v>
      </c>
      <c r="AB223" s="74">
        <v>1.3112031305687804</v>
      </c>
      <c r="AC223" s="74">
        <v>1.4456550693305212</v>
      </c>
      <c r="AD223" s="74">
        <v>1.5700553544998119</v>
      </c>
      <c r="AE223" s="74"/>
      <c r="AF223" s="74"/>
      <c r="AG223" s="74"/>
      <c r="AH223" s="74"/>
      <c r="AI223" s="74"/>
    </row>
    <row r="224" spans="1:35" ht="13.5">
      <c r="A224" s="32" t="s">
        <v>440</v>
      </c>
      <c r="B224" t="s">
        <v>97</v>
      </c>
      <c r="C224" s="74">
        <v>1.6223308118862589</v>
      </c>
      <c r="D224" s="12">
        <f t="shared" ref="D224:T224" si="489">D223/C223-1</f>
        <v>0.40208249899879878</v>
      </c>
      <c r="E224" s="12">
        <f t="shared" si="489"/>
        <v>6.5379790367587898E-2</v>
      </c>
      <c r="F224" s="12">
        <f t="shared" si="489"/>
        <v>6.9362303627809929E-2</v>
      </c>
      <c r="G224" s="12">
        <f t="shared" si="489"/>
        <v>9.7266121053709353E-2</v>
      </c>
      <c r="H224" s="12">
        <f t="shared" si="489"/>
        <v>4.6796354621688518E-2</v>
      </c>
      <c r="I224" s="12">
        <f t="shared" si="489"/>
        <v>5.3769255890827372E-2</v>
      </c>
      <c r="J224" s="12">
        <f t="shared" si="489"/>
        <v>5.9196597309207011E-2</v>
      </c>
      <c r="K224" s="12">
        <f t="shared" si="489"/>
        <v>3.4245664567772671E-2</v>
      </c>
      <c r="L224" s="12">
        <f t="shared" si="489"/>
        <v>8.3675114734315548E-2</v>
      </c>
      <c r="M224" s="12">
        <f t="shared" si="489"/>
        <v>7.9271775492071539E-2</v>
      </c>
      <c r="N224" s="12">
        <f t="shared" si="489"/>
        <v>8.4846865319171183E-2</v>
      </c>
      <c r="O224" s="12">
        <f t="shared" si="489"/>
        <v>9.4633683404880431E-2</v>
      </c>
      <c r="P224" s="12">
        <f t="shared" si="489"/>
        <v>9.3875756195184623E-2</v>
      </c>
      <c r="Q224" s="12">
        <f t="shared" si="489"/>
        <v>-2.0436010369909496E-2</v>
      </c>
      <c r="R224" s="12">
        <f t="shared" si="489"/>
        <v>8.5966827159622117E-2</v>
      </c>
      <c r="S224" s="12">
        <f t="shared" si="489"/>
        <v>8.7543217772100945E-2</v>
      </c>
      <c r="T224" s="12">
        <f t="shared" si="489"/>
        <v>4.1931216564830009E-3</v>
      </c>
      <c r="U224" s="12">
        <f t="shared" ref="U224:AD224" si="490">U223/T223-1</f>
        <v>1.3515721206012632E-2</v>
      </c>
      <c r="V224" s="12">
        <f t="shared" si="490"/>
        <v>4.2228551560577587E-2</v>
      </c>
      <c r="W224" s="12">
        <f t="shared" si="490"/>
        <v>5.8283073594361801E-2</v>
      </c>
      <c r="X224" s="12">
        <f t="shared" si="490"/>
        <v>2.6199357895045017E-2</v>
      </c>
      <c r="Y224" s="12">
        <f t="shared" si="490"/>
        <v>8.4903745751065962E-2</v>
      </c>
      <c r="Z224" s="12">
        <f t="shared" si="490"/>
        <v>4.3609937534360377E-2</v>
      </c>
      <c r="AA224" s="12">
        <f t="shared" si="490"/>
        <v>5.1925263276080269E-2</v>
      </c>
      <c r="AB224" s="12">
        <f t="shared" si="490"/>
        <v>7.2812781274033567E-2</v>
      </c>
      <c r="AC224" s="12">
        <f t="shared" si="490"/>
        <v>0.10254089212204498</v>
      </c>
      <c r="AD224" s="12">
        <f t="shared" si="490"/>
        <v>8.6051152732373515E-2</v>
      </c>
      <c r="AE224" s="12"/>
      <c r="AF224" s="12"/>
      <c r="AG224" s="12"/>
      <c r="AH224" s="12"/>
      <c r="AI224" s="12"/>
    </row>
    <row r="225" spans="1:35" ht="13.5">
      <c r="A225" s="31" t="s">
        <v>324</v>
      </c>
      <c r="B225" t="s">
        <v>104</v>
      </c>
      <c r="C225" s="74">
        <v>2.6084407971864065E-2</v>
      </c>
      <c r="D225" s="12">
        <f t="shared" ref="D225:S225" si="491">D32/C32-1</f>
        <v>0.10496298396815851</v>
      </c>
      <c r="E225" s="12">
        <f t="shared" si="491"/>
        <v>0.10519039598065394</v>
      </c>
      <c r="F225" s="12">
        <f t="shared" si="491"/>
        <v>3.1049044635232725E-2</v>
      </c>
      <c r="G225" s="12">
        <f t="shared" si="491"/>
        <v>2.8692566559259891E-2</v>
      </c>
      <c r="H225" s="12">
        <f t="shared" si="491"/>
        <v>1.8383411466728949E-2</v>
      </c>
      <c r="I225" s="12">
        <f t="shared" si="491"/>
        <v>4.8054517419090503E-2</v>
      </c>
      <c r="J225" s="12">
        <f t="shared" si="491"/>
        <v>5.4738393934931073E-2</v>
      </c>
      <c r="K225" s="12">
        <f t="shared" si="491"/>
        <v>0.11058101011804911</v>
      </c>
      <c r="L225" s="12">
        <f t="shared" si="491"/>
        <v>5.857333924990149E-2</v>
      </c>
      <c r="M225" s="12">
        <f t="shared" si="491"/>
        <v>9.5996366233887187E-2</v>
      </c>
      <c r="N225" s="12">
        <f t="shared" si="491"/>
        <v>9.3834821334065843E-2</v>
      </c>
      <c r="O225" s="12">
        <f t="shared" si="491"/>
        <v>0.12579578861486684</v>
      </c>
      <c r="P225" s="12">
        <f t="shared" si="491"/>
        <v>2.6131987749369756E-2</v>
      </c>
      <c r="Q225" s="12">
        <f t="shared" si="491"/>
        <v>-3.7414096408482256E-2</v>
      </c>
      <c r="R225" s="12">
        <f t="shared" si="491"/>
        <v>6.2011309605468856E-2</v>
      </c>
      <c r="S225" s="12">
        <f t="shared" si="491"/>
        <v>7.3606616183316875E-2</v>
      </c>
      <c r="T225" s="12">
        <f t="shared" ref="T225:Y225" si="492">T32/S32-1</f>
        <v>6.416776679453573E-2</v>
      </c>
      <c r="U225" s="12">
        <f t="shared" si="492"/>
        <v>3.6155537186263853E-2</v>
      </c>
      <c r="V225" s="12">
        <f t="shared" si="492"/>
        <v>4.4415484043301978E-2</v>
      </c>
      <c r="W225" s="12">
        <f t="shared" si="492"/>
        <v>3.0266239265565487E-2</v>
      </c>
      <c r="X225" s="12">
        <f t="shared" si="492"/>
        <v>2.905824251076794E-2</v>
      </c>
      <c r="Y225" s="12">
        <f t="shared" si="492"/>
        <v>4.8433630174096409E-2</v>
      </c>
      <c r="Z225" s="12">
        <f>Z32/Y32-1</f>
        <v>4.8427379806944781E-2</v>
      </c>
      <c r="AA225" s="12">
        <f>AA32/Z32-1</f>
        <v>4.9823504594493251E-2</v>
      </c>
      <c r="AB225" s="12">
        <f>AB32/AA32-1</f>
        <v>-6.760439674912222E-2</v>
      </c>
      <c r="AC225" s="12">
        <f>AC32/AB32-1</f>
        <v>0.10465537207639986</v>
      </c>
      <c r="AD225" s="12">
        <f>AD32/AC32-1</f>
        <v>0.10108719884314588</v>
      </c>
      <c r="AE225" s="12"/>
      <c r="AF225" s="12"/>
      <c r="AG225" s="12"/>
      <c r="AH225" s="12"/>
      <c r="AI225" s="12"/>
    </row>
    <row r="226" spans="1:35" ht="13.5">
      <c r="A226" s="31" t="s">
        <v>638</v>
      </c>
      <c r="B226" t="s">
        <v>122</v>
      </c>
      <c r="C226" s="12">
        <f t="shared" ref="C226:S226" si="493">C14/C29</f>
        <v>0.24255120849148148</v>
      </c>
      <c r="D226" s="12">
        <f t="shared" si="493"/>
        <v>0.33374935596968769</v>
      </c>
      <c r="E226" s="12">
        <f t="shared" si="493"/>
        <v>0.36182764005114071</v>
      </c>
      <c r="F226" s="12">
        <f t="shared" si="493"/>
        <v>0.34917421793749681</v>
      </c>
      <c r="G226" s="12">
        <f t="shared" si="493"/>
        <v>0.49974538106049199</v>
      </c>
      <c r="H226" s="12">
        <f t="shared" si="493"/>
        <v>0.50558911231084946</v>
      </c>
      <c r="I226" s="12">
        <f t="shared" si="493"/>
        <v>0.52486889632572831</v>
      </c>
      <c r="J226" s="12">
        <f t="shared" si="493"/>
        <v>0.54745248668285262</v>
      </c>
      <c r="K226" s="12">
        <f t="shared" si="493"/>
        <v>0.58298410111899501</v>
      </c>
      <c r="L226" s="12">
        <f t="shared" si="493"/>
        <v>0.58715846861023391</v>
      </c>
      <c r="M226" s="12">
        <f t="shared" si="493"/>
        <v>0.63636079149185498</v>
      </c>
      <c r="N226" s="12">
        <f t="shared" si="493"/>
        <v>0.69833655876305312</v>
      </c>
      <c r="O226" s="12">
        <f t="shared" si="493"/>
        <v>0.7604334137821005</v>
      </c>
      <c r="P226" s="12">
        <f t="shared" si="493"/>
        <v>0.84406789206834865</v>
      </c>
      <c r="Q226" s="12">
        <f t="shared" si="493"/>
        <v>0.92870018950157318</v>
      </c>
      <c r="R226" s="12">
        <f t="shared" si="493"/>
        <v>0.95504856002726268</v>
      </c>
      <c r="S226" s="12">
        <f t="shared" si="493"/>
        <v>1.025970663596941</v>
      </c>
      <c r="T226" s="12">
        <f t="shared" ref="T226:U226" si="494">T14/T29</f>
        <v>0.99246073662334278</v>
      </c>
      <c r="U226" s="12">
        <f t="shared" si="494"/>
        <v>0.96297366062196155</v>
      </c>
      <c r="V226" s="12">
        <f>V14/V29</f>
        <v>0.97965049257846104</v>
      </c>
      <c r="W226" s="12">
        <f>W14/W29</f>
        <v>0.99999999999999978</v>
      </c>
      <c r="X226" s="12">
        <f t="shared" ref="X226:AB226" si="495">X14/X29</f>
        <v>1.0162556490235239</v>
      </c>
      <c r="Y226" s="12">
        <f t="shared" si="495"/>
        <v>1.056228656901518</v>
      </c>
      <c r="Z226" s="12">
        <f t="shared" si="495"/>
        <v>1.0735346872161724</v>
      </c>
      <c r="AA226" s="12">
        <f t="shared" si="495"/>
        <v>1.1278731603377348</v>
      </c>
      <c r="AB226" s="12">
        <f t="shared" si="495"/>
        <v>1.1435132828151464</v>
      </c>
      <c r="AC226" s="12">
        <f t="shared" ref="AC226:AD226" si="496">AC14/AC29</f>
        <v>1.2587566152117184</v>
      </c>
      <c r="AD226" s="12">
        <f t="shared" si="496"/>
        <v>1.4574670997668668</v>
      </c>
      <c r="AE226" s="12"/>
      <c r="AF226" s="12"/>
      <c r="AG226" s="12"/>
      <c r="AH226" s="12"/>
      <c r="AI226" s="12"/>
    </row>
    <row r="227" spans="1:35" ht="13.5">
      <c r="A227" s="32" t="s">
        <v>325</v>
      </c>
      <c r="C227" s="12"/>
      <c r="D227" s="12">
        <f t="shared" ref="D227" si="497">D226/C226-1</f>
        <v>0.37599543636744692</v>
      </c>
      <c r="E227" s="12">
        <f t="shared" ref="E227" si="498">E226/D226-1</f>
        <v>8.4129852475290479E-2</v>
      </c>
      <c r="F227" s="12">
        <f t="shared" ref="F227" si="499">F226/E226-1</f>
        <v>-3.4970855493116737E-2</v>
      </c>
      <c r="G227" s="12">
        <f t="shared" ref="G227" si="500">G226/F226-1</f>
        <v>0.43122073563274332</v>
      </c>
      <c r="H227" s="12">
        <f t="shared" ref="H227" si="501">H226/G226-1</f>
        <v>1.1693417231704473E-2</v>
      </c>
      <c r="I227" s="12">
        <f t="shared" ref="I227" si="502">I226/H226-1</f>
        <v>3.8133305376689242E-2</v>
      </c>
      <c r="J227" s="12">
        <f t="shared" ref="J227" si="503">J226/I226-1</f>
        <v>4.3027107369511874E-2</v>
      </c>
      <c r="K227" s="12">
        <f t="shared" ref="K227" si="504">K226/J226-1</f>
        <v>6.4903558391773863E-2</v>
      </c>
      <c r="L227" s="12">
        <f t="shared" ref="L227" si="505">L226/K226-1</f>
        <v>7.1603453391380079E-3</v>
      </c>
      <c r="M227" s="12">
        <f t="shared" ref="M227" si="506">M226/L226-1</f>
        <v>8.3797348606892808E-2</v>
      </c>
      <c r="N227" s="12">
        <f t="shared" ref="N227" si="507">N226/M226-1</f>
        <v>9.7390926813553325E-2</v>
      </c>
      <c r="O227" s="12">
        <f t="shared" ref="O227" si="508">O226/N226-1</f>
        <v>8.8921100062465674E-2</v>
      </c>
      <c r="P227" s="12">
        <f t="shared" ref="P227" si="509">P226/O226-1</f>
        <v>0.10998264512113254</v>
      </c>
      <c r="Q227" s="12">
        <f t="shared" ref="Q227" si="510">Q226/P226-1</f>
        <v>0.10026716835044769</v>
      </c>
      <c r="R227" s="12">
        <f t="shared" ref="R227" si="511">R226/Q226-1</f>
        <v>2.8371234143744983E-2</v>
      </c>
      <c r="S227" s="12">
        <f t="shared" ref="S227" si="512">S226/R226-1</f>
        <v>7.4260206797917894E-2</v>
      </c>
      <c r="T227" s="12">
        <f t="shared" ref="T227" si="513">T226/S226-1</f>
        <v>-3.2661681432601619E-2</v>
      </c>
      <c r="U227" s="12">
        <f t="shared" ref="U227" si="514">U226/T226-1</f>
        <v>-2.971107562572739E-2</v>
      </c>
      <c r="V227" s="12">
        <f t="shared" ref="V227" si="515">V226/U226-1</f>
        <v>1.7318056182064501E-2</v>
      </c>
      <c r="W227" s="12">
        <f t="shared" ref="W227" si="516">W226/V226-1</f>
        <v>2.0772211697641652E-2</v>
      </c>
      <c r="X227" s="12">
        <f t="shared" ref="X227:AD227" si="517">X226/W226-1</f>
        <v>1.6255649023524166E-2</v>
      </c>
      <c r="Y227" s="12">
        <f t="shared" si="517"/>
        <v>3.9333614446721565E-2</v>
      </c>
      <c r="Z227" s="12">
        <f t="shared" si="517"/>
        <v>1.6384738476441507E-2</v>
      </c>
      <c r="AA227" s="12">
        <f t="shared" si="517"/>
        <v>5.0616411158981522E-2</v>
      </c>
      <c r="AB227" s="12">
        <f t="shared" si="517"/>
        <v>1.3866916092522663E-2</v>
      </c>
      <c r="AC227" s="12">
        <f t="shared" si="517"/>
        <v>0.10078005575314464</v>
      </c>
      <c r="AD227" s="12">
        <f t="shared" si="517"/>
        <v>0.15786251460670653</v>
      </c>
      <c r="AE227" s="12"/>
      <c r="AF227" s="12"/>
      <c r="AG227" s="12"/>
      <c r="AH227" s="12"/>
      <c r="AI227" s="12"/>
    </row>
    <row r="228" spans="1:35" ht="13.5">
      <c r="A228" s="31" t="s">
        <v>441</v>
      </c>
      <c r="B228" t="s">
        <v>154</v>
      </c>
      <c r="C228" s="12"/>
      <c r="D228" s="12">
        <f t="shared" ref="D228:S228" si="518">(1+D227)/((1+D233)*(1+D239))-1</f>
        <v>0.39039907295284459</v>
      </c>
      <c r="E228" s="12">
        <f t="shared" si="518"/>
        <v>8.1754255232766804E-2</v>
      </c>
      <c r="F228" s="12">
        <f t="shared" si="518"/>
        <v>-4.3207904320308632E-2</v>
      </c>
      <c r="G228" s="12">
        <f t="shared" si="518"/>
        <v>-2.3904299112150973E-2</v>
      </c>
      <c r="H228" s="12">
        <f t="shared" si="518"/>
        <v>-2.7225370998274934E-2</v>
      </c>
      <c r="I228" s="12">
        <f t="shared" si="518"/>
        <v>2.6394004918437464E-2</v>
      </c>
      <c r="J228" s="12">
        <f t="shared" si="518"/>
        <v>1.0272354715207488E-2</v>
      </c>
      <c r="K228" s="12">
        <f t="shared" si="518"/>
        <v>5.7684432305968203E-2</v>
      </c>
      <c r="L228" s="12">
        <f t="shared" si="518"/>
        <v>6.7409826975880938E-2</v>
      </c>
      <c r="M228" s="12">
        <f t="shared" si="518"/>
        <v>6.6000502600402244E-2</v>
      </c>
      <c r="N228" s="12">
        <f t="shared" si="518"/>
        <v>6.7620577261905623E-2</v>
      </c>
      <c r="O228" s="12">
        <f t="shared" si="518"/>
        <v>0.11117022526992626</v>
      </c>
      <c r="P228" s="12">
        <f t="shared" si="518"/>
        <v>0.11581257033984915</v>
      </c>
      <c r="Q228" s="12">
        <f t="shared" si="518"/>
        <v>0.10908465766471354</v>
      </c>
      <c r="R228" s="12">
        <f t="shared" si="518"/>
        <v>-9.8119176094092486E-2</v>
      </c>
      <c r="S228" s="12">
        <f t="shared" si="518"/>
        <v>2.3698928577522205E-2</v>
      </c>
      <c r="T228" s="12">
        <f t="shared" ref="T228:X228" si="519">(1+T227)/((1+T233)*(1+T239))-1</f>
        <v>-1.4763270775698278E-2</v>
      </c>
      <c r="U228" s="12">
        <f t="shared" si="519"/>
        <v>-2.6063910730296569E-2</v>
      </c>
      <c r="V228" s="12">
        <f t="shared" si="519"/>
        <v>-3.1212659219318817E-2</v>
      </c>
      <c r="W228" s="12">
        <f t="shared" si="519"/>
        <v>-0.1158502168817207</v>
      </c>
      <c r="X228" s="12">
        <f t="shared" si="519"/>
        <v>7.9931746076051802E-3</v>
      </c>
      <c r="Y228" s="12">
        <f t="shared" ref="Y228:AD228" si="520">(1+Y227)/((1+Y233)*(1+Y239))-1</f>
        <v>-4.7441119781535868E-2</v>
      </c>
      <c r="Z228" s="12">
        <f t="shared" si="520"/>
        <v>-2.401968259799081E-2</v>
      </c>
      <c r="AA228" s="12">
        <f t="shared" si="520"/>
        <v>-4.304372180988858E-2</v>
      </c>
      <c r="AB228" s="12">
        <f t="shared" si="520"/>
        <v>-5.7510788548078673E-2</v>
      </c>
      <c r="AC228" s="12">
        <f t="shared" si="520"/>
        <v>-2.4007672350260134E-2</v>
      </c>
      <c r="AD228" s="12">
        <f t="shared" si="520"/>
        <v>0.17921468010356056</v>
      </c>
      <c r="AE228" s="12"/>
      <c r="AF228" s="12"/>
      <c r="AG228" s="12"/>
      <c r="AH228" s="12"/>
      <c r="AI228" s="12"/>
    </row>
    <row r="229" spans="1:35" ht="13.5">
      <c r="A229" s="31" t="s">
        <v>442</v>
      </c>
      <c r="C229" s="74">
        <v>1.5238333333333336</v>
      </c>
      <c r="D229" s="74">
        <v>1.5685</v>
      </c>
      <c r="E229" s="74">
        <v>1.6051666666666664</v>
      </c>
      <c r="F229" s="74">
        <v>1.6300833333333336</v>
      </c>
      <c r="G229" s="74">
        <v>1.6659999999999999</v>
      </c>
      <c r="H229" s="74">
        <v>1.722</v>
      </c>
      <c r="I229" s="74">
        <v>1.7713333333333332</v>
      </c>
      <c r="J229" s="74">
        <v>1.7987500000000001</v>
      </c>
      <c r="K229" s="74">
        <v>1.84</v>
      </c>
      <c r="L229" s="74">
        <v>1.889</v>
      </c>
      <c r="M229" s="74">
        <v>1.9530000000000001</v>
      </c>
      <c r="N229" s="74">
        <v>2.0159166666666666</v>
      </c>
      <c r="O229" s="74">
        <v>2.07342416666667</v>
      </c>
      <c r="P229" s="74">
        <v>2.1530300000000002</v>
      </c>
      <c r="Q229" s="74">
        <v>2.1453700000000002</v>
      </c>
      <c r="R229" s="74">
        <v>2.1805599999999998</v>
      </c>
      <c r="S229" s="74">
        <v>2.24939</v>
      </c>
      <c r="T229" s="74">
        <v>2.2959399999999999</v>
      </c>
      <c r="U229" s="74">
        <v>2.3295699999999999</v>
      </c>
      <c r="V229" s="74">
        <v>2.3673600000000001</v>
      </c>
      <c r="W229" s="74">
        <v>2.3701700000000003</v>
      </c>
      <c r="X229" s="74">
        <v>2.4000716666666664</v>
      </c>
      <c r="Y229" s="74">
        <v>2.4512</v>
      </c>
      <c r="Z229" s="74">
        <v>2.5110700000000001</v>
      </c>
      <c r="AA229" s="74">
        <v>2.5565699999999998</v>
      </c>
      <c r="AB229" s="74">
        <v>2.5881099999999999</v>
      </c>
      <c r="AC229" s="74">
        <v>2.7097000000000002</v>
      </c>
      <c r="AD229" s="74">
        <v>2.9265500000000002</v>
      </c>
      <c r="AE229" s="74"/>
      <c r="AF229" s="74"/>
      <c r="AG229" s="74"/>
      <c r="AH229" s="74"/>
      <c r="AI229" s="74"/>
    </row>
    <row r="230" spans="1:35" ht="13.5">
      <c r="A230" s="31" t="s">
        <v>640</v>
      </c>
      <c r="B230" t="s">
        <v>121</v>
      </c>
      <c r="C230" s="12">
        <f t="shared" ref="C230:V230" si="521">C229/$W$229</f>
        <v>0.6429215344609599</v>
      </c>
      <c r="D230" s="12">
        <f t="shared" si="521"/>
        <v>0.66176687748136198</v>
      </c>
      <c r="E230" s="12">
        <f t="shared" si="521"/>
        <v>0.67723693518467709</v>
      </c>
      <c r="F230" s="12">
        <f t="shared" si="521"/>
        <v>0.68774954257852106</v>
      </c>
      <c r="G230" s="12">
        <f t="shared" si="521"/>
        <v>0.70290316728335933</v>
      </c>
      <c r="H230" s="12">
        <f t="shared" si="521"/>
        <v>0.72653016450296803</v>
      </c>
      <c r="I230" s="12">
        <f t="shared" si="521"/>
        <v>0.74734442395833756</v>
      </c>
      <c r="J230" s="12">
        <f t="shared" si="521"/>
        <v>0.75891180801377112</v>
      </c>
      <c r="K230" s="12">
        <f t="shared" si="521"/>
        <v>0.77631562293000078</v>
      </c>
      <c r="L230" s="12">
        <f t="shared" si="521"/>
        <v>0.79698924549715833</v>
      </c>
      <c r="M230" s="12">
        <f t="shared" si="521"/>
        <v>0.823991528033854</v>
      </c>
      <c r="N230" s="12">
        <f t="shared" si="521"/>
        <v>0.85053674068386076</v>
      </c>
      <c r="O230" s="12">
        <f t="shared" si="521"/>
        <v>0.8747997682304095</v>
      </c>
      <c r="P230" s="12">
        <f t="shared" si="521"/>
        <v>0.90838631828096716</v>
      </c>
      <c r="Q230" s="12">
        <f t="shared" si="521"/>
        <v>0.90515448258985642</v>
      </c>
      <c r="R230" s="12">
        <f t="shared" si="521"/>
        <v>0.92000151887839254</v>
      </c>
      <c r="S230" s="12">
        <f t="shared" si="521"/>
        <v>0.94904162992527952</v>
      </c>
      <c r="T230" s="12">
        <f t="shared" si="521"/>
        <v>0.96868157136407917</v>
      </c>
      <c r="U230" s="12">
        <f t="shared" si="521"/>
        <v>0.98287042701578353</v>
      </c>
      <c r="V230" s="12">
        <f t="shared" si="521"/>
        <v>0.99881443103237311</v>
      </c>
      <c r="W230" s="12">
        <f>W229/$W$229</f>
        <v>1</v>
      </c>
      <c r="X230" s="12">
        <f t="shared" ref="X230:AC230" si="522">X229/$W$229</f>
        <v>1.0126158320570533</v>
      </c>
      <c r="Y230" s="12">
        <f t="shared" si="522"/>
        <v>1.0341874211554445</v>
      </c>
      <c r="Z230" s="12">
        <f t="shared" si="522"/>
        <v>1.0594472126471939</v>
      </c>
      <c r="AA230" s="12">
        <f t="shared" si="522"/>
        <v>1.0786441478881259</v>
      </c>
      <c r="AB230" s="12">
        <f t="shared" si="522"/>
        <v>1.0919512102507414</v>
      </c>
      <c r="AC230" s="12">
        <f t="shared" si="522"/>
        <v>1.1432513279638168</v>
      </c>
      <c r="AD230" s="12">
        <f t="shared" ref="AD230" si="523">AD229/$W$229</f>
        <v>1.2347426555901053</v>
      </c>
      <c r="AE230" s="12"/>
      <c r="AF230" s="12"/>
      <c r="AG230" s="12"/>
      <c r="AH230" s="12"/>
      <c r="AI230" s="12"/>
    </row>
    <row r="231" spans="1:35" ht="13.5">
      <c r="A231" s="32" t="s">
        <v>443</v>
      </c>
      <c r="B231" t="s">
        <v>105</v>
      </c>
      <c r="C231" s="74">
        <v>2.805419688536559E-2</v>
      </c>
      <c r="D231" s="12">
        <f t="shared" ref="D231" si="524">D230/C230-1</f>
        <v>2.9312041999343563E-2</v>
      </c>
      <c r="E231" s="12">
        <f t="shared" ref="E231" si="525">E230/D230-1</f>
        <v>2.3376899373073856E-2</v>
      </c>
      <c r="F231" s="12">
        <f t="shared" ref="F231" si="526">F230/E230-1</f>
        <v>1.5522790987436696E-2</v>
      </c>
      <c r="G231" s="12">
        <f t="shared" ref="G231" si="527">G230/F230-1</f>
        <v>2.2033638362046748E-2</v>
      </c>
      <c r="H231" s="12">
        <f t="shared" ref="H231" si="528">H230/G230-1</f>
        <v>3.3613445378151141E-2</v>
      </c>
      <c r="I231" s="12">
        <f t="shared" ref="I231" si="529">I230/H230-1</f>
        <v>2.8648857917150439E-2</v>
      </c>
      <c r="J231" s="12">
        <f t="shared" ref="J231" si="530">J230/I230-1</f>
        <v>1.5477982687241321E-2</v>
      </c>
      <c r="K231" s="12">
        <f t="shared" ref="K231" si="531">K230/J230-1</f>
        <v>2.2932592077831826E-2</v>
      </c>
      <c r="L231" s="12">
        <f t="shared" ref="L231" si="532">L230/K230-1</f>
        <v>2.6630434782608514E-2</v>
      </c>
      <c r="M231" s="12">
        <f t="shared" ref="M231" si="533">M230/L230-1</f>
        <v>3.3880359978824881E-2</v>
      </c>
      <c r="N231" s="12">
        <f t="shared" ref="N231" si="534">N230/M230-1</f>
        <v>3.2215395118620815E-2</v>
      </c>
      <c r="O231" s="12">
        <f t="shared" ref="O231" si="535">O230/N230-1</f>
        <v>2.8526724815015614E-2</v>
      </c>
      <c r="P231" s="12">
        <f t="shared" ref="P231" si="536">P230/O230-1</f>
        <v>3.8393414436423967E-2</v>
      </c>
      <c r="Q231" s="12">
        <f t="shared" ref="Q231" si="537">Q230/P230-1</f>
        <v>-3.5577767146764971E-3</v>
      </c>
      <c r="R231" s="12">
        <f t="shared" ref="R231" si="538">R230/Q230-1</f>
        <v>1.6402765024214672E-2</v>
      </c>
      <c r="S231" s="12">
        <f t="shared" ref="S231" si="539">S230/R230-1</f>
        <v>3.1565285981582702E-2</v>
      </c>
      <c r="T231" s="12">
        <f t="shared" ref="T231:AD231" si="540">T230/S230-1</f>
        <v>2.0694499397614363E-2</v>
      </c>
      <c r="U231" s="12">
        <f t="shared" si="540"/>
        <v>1.4647595320435247E-2</v>
      </c>
      <c r="V231" s="12">
        <f t="shared" si="540"/>
        <v>1.6221877857287126E-2</v>
      </c>
      <c r="W231" s="12">
        <f t="shared" si="540"/>
        <v>1.1869762097864722E-3</v>
      </c>
      <c r="X231" s="12">
        <f t="shared" si="540"/>
        <v>1.26158320570533E-2</v>
      </c>
      <c r="Y231" s="12">
        <f t="shared" si="540"/>
        <v>2.1302836095866695E-2</v>
      </c>
      <c r="Z231" s="12">
        <f t="shared" si="540"/>
        <v>2.4424771540469736E-2</v>
      </c>
      <c r="AA231" s="12">
        <f t="shared" si="540"/>
        <v>1.8119765677579558E-2</v>
      </c>
      <c r="AB231" s="12">
        <f t="shared" si="540"/>
        <v>1.2336841940568943E-2</v>
      </c>
      <c r="AC231" s="12">
        <f t="shared" si="540"/>
        <v>4.6980228815622249E-2</v>
      </c>
      <c r="AD231" s="12">
        <f t="shared" si="540"/>
        <v>8.0027309296232252E-2</v>
      </c>
      <c r="AE231" s="12"/>
      <c r="AF231" s="12"/>
      <c r="AG231" s="12"/>
      <c r="AH231" s="12"/>
      <c r="AI231" s="12"/>
    </row>
    <row r="232" spans="1:35" ht="13.5">
      <c r="A232" s="31" t="s">
        <v>641</v>
      </c>
      <c r="B232" t="s">
        <v>152</v>
      </c>
      <c r="C232" s="74">
        <v>0.81151233945262635</v>
      </c>
      <c r="D232" s="74">
        <v>0.81971622621209095</v>
      </c>
      <c r="E232" s="74">
        <v>0.79954273418062016</v>
      </c>
      <c r="F232" s="74">
        <v>0.75132808822540542</v>
      </c>
      <c r="G232" s="74">
        <v>0.75778360567547598</v>
      </c>
      <c r="H232" s="74">
        <v>0.8069396812588262</v>
      </c>
      <c r="I232" s="74">
        <v>0.77836056754757599</v>
      </c>
      <c r="J232" s="74">
        <v>0.75912850514424035</v>
      </c>
      <c r="K232" s="74">
        <v>0.78152108129917308</v>
      </c>
      <c r="L232" s="74">
        <v>0.82556653890121712</v>
      </c>
      <c r="M232" s="74">
        <v>0.88756640441127022</v>
      </c>
      <c r="N232" s="74">
        <v>0.93080492233205536</v>
      </c>
      <c r="O232" s="74">
        <v>0.97007598681998508</v>
      </c>
      <c r="P232" s="74">
        <v>1.0817026427274561</v>
      </c>
      <c r="Q232" s="74">
        <v>0.95736668684015869</v>
      </c>
      <c r="R232" s="74">
        <v>1.023132270862753</v>
      </c>
      <c r="S232" s="74">
        <v>1.1346916817967858</v>
      </c>
      <c r="T232" s="74">
        <v>1.1378521955483829</v>
      </c>
      <c r="U232" s="74">
        <v>1.125344630488871</v>
      </c>
      <c r="V232" s="74">
        <v>1.1132405352699886</v>
      </c>
      <c r="W232" s="74">
        <v>1</v>
      </c>
      <c r="X232" s="74">
        <v>0.96671373814807326</v>
      </c>
      <c r="Y232" s="74">
        <v>0.99475489207181766</v>
      </c>
      <c r="Z232" s="74">
        <v>1.0258893147737207</v>
      </c>
      <c r="AA232" s="74">
        <v>1.0127765449532649</v>
      </c>
      <c r="AB232" s="74">
        <v>0.98755967991392646</v>
      </c>
      <c r="AC232" s="74">
        <v>1.0749109004101947</v>
      </c>
      <c r="AD232" s="74">
        <v>1.1659605944455651</v>
      </c>
      <c r="AE232" s="74"/>
      <c r="AF232" s="74"/>
      <c r="AG232" s="74"/>
      <c r="AH232" s="74"/>
      <c r="AI232" s="74"/>
    </row>
    <row r="233" spans="1:35" ht="13.5">
      <c r="A233" s="32" t="s">
        <v>444</v>
      </c>
      <c r="B233" t="s">
        <v>153</v>
      </c>
      <c r="C233" s="74">
        <v>4.5119944574348425E-2</v>
      </c>
      <c r="D233" s="12">
        <f t="shared" ref="D233" si="541">D232/C232-1</f>
        <v>1.010938017898555E-2</v>
      </c>
      <c r="E233" s="12">
        <f t="shared" ref="E233" si="542">E232/D232-1</f>
        <v>-2.4610336341263528E-2</v>
      </c>
      <c r="F233" s="12">
        <f t="shared" ref="F233" si="543">F232/E232-1</f>
        <v>-6.0302775441547385E-2</v>
      </c>
      <c r="G233" s="12">
        <f t="shared" ref="G233" si="544">G232/F232-1</f>
        <v>8.5921417703391789E-3</v>
      </c>
      <c r="H233" s="12">
        <f t="shared" ref="H233" si="545">H232/G232-1</f>
        <v>6.486822255745861E-2</v>
      </c>
      <c r="I233" s="12">
        <f t="shared" ref="I233" si="546">I232/H232-1</f>
        <v>-3.5416666666666763E-2</v>
      </c>
      <c r="J233" s="12">
        <f t="shared" ref="J233" si="547">J232/I232-1</f>
        <v>-2.4708423326134321E-2</v>
      </c>
      <c r="K233" s="12">
        <f t="shared" ref="K233" si="548">K232/J232-1</f>
        <v>2.9497741163965419E-2</v>
      </c>
      <c r="L233" s="12">
        <f t="shared" ref="L233" si="549">L232/K232-1</f>
        <v>5.6358630184133229E-2</v>
      </c>
      <c r="M233" s="12">
        <f t="shared" ref="M233" si="550">M232/L232-1</f>
        <v>7.5099780076565814E-2</v>
      </c>
      <c r="N233" s="12">
        <f t="shared" ref="N233" si="551">N232/M232-1</f>
        <v>4.8715811803924147E-2</v>
      </c>
      <c r="O233" s="12">
        <f t="shared" ref="O233" si="552">O232/N232-1</f>
        <v>4.2190434908250474E-2</v>
      </c>
      <c r="P233" s="12">
        <f t="shared" ref="P233" si="553">P232/O232-1</f>
        <v>0.11507001247747128</v>
      </c>
      <c r="Q233" s="12">
        <f t="shared" ref="Q233" si="554">Q232/P232-1</f>
        <v>-0.11494467238592565</v>
      </c>
      <c r="R233" s="12">
        <f t="shared" ref="R233" si="555">R232/Q232-1</f>
        <v>6.86942473835781E-2</v>
      </c>
      <c r="S233" s="12">
        <f t="shared" ref="S233" si="556">S232/R232-1</f>
        <v>0.10903713440683549</v>
      </c>
      <c r="T233" s="12">
        <f t="shared" ref="T233:AD235" si="557">T232/S232-1</f>
        <v>2.7853502429773247E-3</v>
      </c>
      <c r="U233" s="12">
        <f t="shared" si="557"/>
        <v>-1.0992258140771871E-2</v>
      </c>
      <c r="V233" s="12">
        <f t="shared" si="557"/>
        <v>-1.0755900806692642E-2</v>
      </c>
      <c r="W233" s="12">
        <f t="shared" si="557"/>
        <v>-0.10172153427967379</v>
      </c>
      <c r="X233" s="12">
        <f t="shared" si="557"/>
        <v>-3.3286261851926735E-2</v>
      </c>
      <c r="Y233" s="12">
        <f t="shared" si="557"/>
        <v>2.9006677796327374E-2</v>
      </c>
      <c r="Z233" s="12">
        <f t="shared" si="557"/>
        <v>3.1298587169607206E-2</v>
      </c>
      <c r="AA233" s="12">
        <f t="shared" si="557"/>
        <v>-1.2781856318825335E-2</v>
      </c>
      <c r="AB233" s="12">
        <f t="shared" si="557"/>
        <v>-2.4898745103246855E-2</v>
      </c>
      <c r="AC233" s="12">
        <f t="shared" si="557"/>
        <v>8.8451586545009064E-2</v>
      </c>
      <c r="AD233" s="12">
        <f t="shared" si="557"/>
        <v>8.4704410384735196E-2</v>
      </c>
      <c r="AE233" s="12"/>
      <c r="AF233" s="12"/>
      <c r="AG233" s="12"/>
      <c r="AH233" s="12"/>
      <c r="AI233" s="12"/>
    </row>
    <row r="234" spans="1:35" ht="13.5">
      <c r="A234" s="31" t="s">
        <v>642</v>
      </c>
      <c r="B234" t="s">
        <v>155</v>
      </c>
      <c r="C234" s="74">
        <v>0.40457326769254315</v>
      </c>
      <c r="D234" s="74">
        <v>0.44234422796431905</v>
      </c>
      <c r="E234" s="74">
        <v>0.47118949506987229</v>
      </c>
      <c r="F234" s="74">
        <v>0.50094982357848539</v>
      </c>
      <c r="G234" s="74">
        <v>0.53188848468269267</v>
      </c>
      <c r="H234" s="74">
        <v>0.55756806072317311</v>
      </c>
      <c r="I234" s="74">
        <v>0.58304334541761493</v>
      </c>
      <c r="J234" s="74">
        <v>0.60426612319081607</v>
      </c>
      <c r="K234" s="74">
        <v>0.62774186207677929</v>
      </c>
      <c r="L234" s="74">
        <v>0.65145167220741929</v>
      </c>
      <c r="M234" s="74">
        <v>0.67773774718098878</v>
      </c>
      <c r="N234" s="74">
        <v>0.70507768790226988</v>
      </c>
      <c r="O234" s="74">
        <v>0.73520565750633382</v>
      </c>
      <c r="P234" s="74">
        <v>0.78203090583291224</v>
      </c>
      <c r="Q234" s="74">
        <v>0.80356021667049238</v>
      </c>
      <c r="R234" s="74">
        <v>0.83347676353713485</v>
      </c>
      <c r="S234" s="74">
        <v>0.87546732288413576</v>
      </c>
      <c r="T234" s="74">
        <v>0.91084495740188376</v>
      </c>
      <c r="U234" s="74">
        <v>0.94352607447346326</v>
      </c>
      <c r="V234" s="74">
        <v>0.97363399150991159</v>
      </c>
      <c r="W234" s="74">
        <v>1</v>
      </c>
      <c r="X234" s="74">
        <v>1.02728</v>
      </c>
      <c r="Y234" s="74">
        <v>1.0606871456</v>
      </c>
      <c r="Z234" s="74">
        <v>1.099381012671488</v>
      </c>
      <c r="AA234" s="74">
        <v>1.1379472985960037</v>
      </c>
      <c r="AB234" s="74">
        <v>1.1747257552866264</v>
      </c>
      <c r="AC234" s="74">
        <v>1.2299848548153092</v>
      </c>
      <c r="AD234" s="74">
        <v>1.3376208294601968</v>
      </c>
      <c r="AE234" s="74">
        <v>1.4248337075410016</v>
      </c>
      <c r="AF234" s="74">
        <v>1.4837078363365959</v>
      </c>
      <c r="AG234" s="74">
        <v>1.5365278353101788</v>
      </c>
      <c r="AH234" s="74">
        <v>1.5884471108653098</v>
      </c>
      <c r="AI234" s="74">
        <v>1.6413423996571248</v>
      </c>
    </row>
    <row r="235" spans="1:35" ht="13.5">
      <c r="A235" s="32" t="s">
        <v>445</v>
      </c>
      <c r="B235" t="s">
        <v>156</v>
      </c>
      <c r="C235" s="74">
        <v>0.15154999999999999</v>
      </c>
      <c r="D235" s="12">
        <f t="shared" ref="D235" si="558">D234/C234-1</f>
        <v>9.336000000000011E-2</v>
      </c>
      <c r="E235" s="12">
        <f t="shared" ref="E235" si="559">E234/D234-1</f>
        <v>6.520999999999999E-2</v>
      </c>
      <c r="F235" s="12">
        <f t="shared" ref="F235" si="560">F234/E234-1</f>
        <v>6.3159999999999883E-2</v>
      </c>
      <c r="G235" s="12">
        <f t="shared" ref="G235" si="561">G234/F234-1</f>
        <v>6.1760000000000037E-2</v>
      </c>
      <c r="H235" s="12">
        <f t="shared" ref="H235" si="562">H234/G234-1</f>
        <v>4.8280000000000101E-2</v>
      </c>
      <c r="I235" s="12">
        <f t="shared" ref="I235" si="563">I234/H234-1</f>
        <v>4.5690000000000008E-2</v>
      </c>
      <c r="J235" s="12">
        <f t="shared" ref="J235" si="564">J234/I234-1</f>
        <v>3.6399999999999988E-2</v>
      </c>
      <c r="K235" s="12">
        <f t="shared" ref="K235" si="565">K234/J234-1</f>
        <v>3.8850000000000051E-2</v>
      </c>
      <c r="L235" s="12">
        <f t="shared" ref="L235" si="566">L234/K234-1</f>
        <v>3.7770000000000081E-2</v>
      </c>
      <c r="M235" s="12">
        <f t="shared" ref="M235" si="567">M234/L234-1</f>
        <v>4.0350000000000108E-2</v>
      </c>
      <c r="N235" s="12">
        <f t="shared" ref="N235" si="568">N234/M234-1</f>
        <v>4.0340000000000042E-2</v>
      </c>
      <c r="O235" s="12">
        <f t="shared" ref="O235" si="569">O234/N234-1</f>
        <v>4.2729999999999935E-2</v>
      </c>
      <c r="P235" s="12">
        <f t="shared" ref="P235" si="570">P234/O234-1</f>
        <v>6.3690000000000024E-2</v>
      </c>
      <c r="Q235" s="12">
        <f t="shared" ref="Q235" si="571">Q234/P234-1</f>
        <v>2.7530000000000054E-2</v>
      </c>
      <c r="R235" s="12">
        <f t="shared" ref="R235" si="572">R234/Q234-1</f>
        <v>3.7230000000000096E-2</v>
      </c>
      <c r="S235" s="12">
        <f t="shared" ref="S235" si="573">S234/R234-1</f>
        <v>5.0380000000000091E-2</v>
      </c>
      <c r="T235" s="12">
        <f t="shared" si="557"/>
        <v>4.0410000000000057E-2</v>
      </c>
      <c r="U235" s="12">
        <f t="shared" si="557"/>
        <v>3.5879999999999912E-2</v>
      </c>
      <c r="V235" s="12">
        <f t="shared" si="557"/>
        <v>3.1910000000000105E-2</v>
      </c>
      <c r="W235" s="12">
        <f>W234/V234-1</f>
        <v>2.7079999999999993E-2</v>
      </c>
      <c r="X235" s="12">
        <f t="shared" si="557"/>
        <v>2.7279999999999971E-2</v>
      </c>
      <c r="Y235" s="12">
        <f t="shared" ref="Y235" si="574">Y234/X234-1</f>
        <v>3.2520000000000104E-2</v>
      </c>
      <c r="Z235" s="12">
        <f t="shared" ref="Z235" si="575">Z234/Y234-1</f>
        <v>3.6480000000000068E-2</v>
      </c>
      <c r="AA235" s="12">
        <f t="shared" ref="AA235" si="576">AA234/Z234-1</f>
        <v>3.508E-2</v>
      </c>
      <c r="AB235" s="12">
        <f t="shared" ref="AB235" si="577">AB234/AA234-1</f>
        <v>3.2319999999999904E-2</v>
      </c>
      <c r="AC235" s="12">
        <f t="shared" ref="AC235" si="578">AC234/AB234-1</f>
        <v>4.7039999999999971E-2</v>
      </c>
      <c r="AD235" s="12">
        <f t="shared" ref="AD235" si="579">AD234/AC234-1</f>
        <v>8.7509999999999977E-2</v>
      </c>
      <c r="AE235" s="12">
        <f t="shared" ref="AE235" si="580">AE234/AD234-1</f>
        <v>6.5199999999999925E-2</v>
      </c>
      <c r="AF235" s="12">
        <f t="shared" ref="AF235" si="581">AF234/AE234-1</f>
        <v>4.1320000000000023E-2</v>
      </c>
      <c r="AG235" s="12">
        <f t="shared" ref="AG235:AI235" si="582">AG234/AF234-1</f>
        <v>3.5600000000000076E-2</v>
      </c>
      <c r="AH235" s="12">
        <f t="shared" si="582"/>
        <v>3.3789999999999987E-2</v>
      </c>
      <c r="AI235" s="12">
        <f t="shared" si="582"/>
        <v>3.3300000000000107E-2</v>
      </c>
    </row>
    <row r="236" spans="1:35" ht="13.5">
      <c r="A236" s="31" t="s">
        <v>643</v>
      </c>
      <c r="B236" t="s">
        <v>158</v>
      </c>
      <c r="C236" s="12">
        <f t="shared" ref="C236:G236" si="583">D236/(1+D237)</f>
        <v>0.57570548133761301</v>
      </c>
      <c r="D236" s="12">
        <f t="shared" si="583"/>
        <v>0.59493404441428932</v>
      </c>
      <c r="E236" s="12">
        <f t="shared" si="583"/>
        <v>0.61561990113857412</v>
      </c>
      <c r="F236" s="12">
        <f t="shared" si="583"/>
        <v>0.63033937297479747</v>
      </c>
      <c r="G236" s="12">
        <f t="shared" si="583"/>
        <v>0.65044089557896378</v>
      </c>
      <c r="H236" s="12">
        <f>I236/(1+I237)</f>
        <v>0.67790251019030756</v>
      </c>
      <c r="I236" s="12">
        <f t="shared" ref="I236:U236" si="584">J236/(1+J237)</f>
        <v>0.68954887531537701</v>
      </c>
      <c r="J236" s="12">
        <f t="shared" si="584"/>
        <v>0.70305713778280521</v>
      </c>
      <c r="K236" s="12">
        <f t="shared" si="584"/>
        <v>0.72341064192161741</v>
      </c>
      <c r="L236" s="12">
        <f t="shared" si="584"/>
        <v>0.75257132489747791</v>
      </c>
      <c r="M236" s="12">
        <f t="shared" si="584"/>
        <v>0.77956605832155046</v>
      </c>
      <c r="N236" s="12">
        <f t="shared" si="584"/>
        <v>0.81059278744274821</v>
      </c>
      <c r="O236" s="12">
        <f t="shared" si="584"/>
        <v>0.8415898556345589</v>
      </c>
      <c r="P236" s="12">
        <f t="shared" si="584"/>
        <v>0.85437360554164787</v>
      </c>
      <c r="Q236" s="12">
        <f t="shared" si="584"/>
        <v>0.83741428947164609</v>
      </c>
      <c r="R236" s="12">
        <f t="shared" si="584"/>
        <v>0.87200787376971978</v>
      </c>
      <c r="S236" s="12">
        <f t="shared" si="584"/>
        <v>0.8987959556519256</v>
      </c>
      <c r="T236" s="12">
        <f t="shared" si="584"/>
        <v>0.92111305923076281</v>
      </c>
      <c r="U236" s="12">
        <f t="shared" si="584"/>
        <v>0.94526464364379337</v>
      </c>
      <c r="V236" s="12">
        <f>W236/(1+W237)</f>
        <v>0.97211015952327706</v>
      </c>
      <c r="W236" s="12">
        <v>1</v>
      </c>
      <c r="X236" s="12">
        <f>(1+X237)*W236</f>
        <v>1.02624</v>
      </c>
      <c r="Y236" s="12">
        <f t="shared" ref="Y236:AI236" si="585">(1+Y237)*X236</f>
        <v>1.0599827712000001</v>
      </c>
      <c r="Z236" s="12">
        <f t="shared" si="585"/>
        <v>1.093775021945856</v>
      </c>
      <c r="AA236" s="12">
        <f t="shared" si="585"/>
        <v>1.1209553312412106</v>
      </c>
      <c r="AB236" s="12">
        <f t="shared" si="585"/>
        <v>1.0832800225581936</v>
      </c>
      <c r="AC236" s="12">
        <f t="shared" si="585"/>
        <v>1.1459044406622827</v>
      </c>
      <c r="AD236" s="12">
        <f t="shared" si="585"/>
        <v>1.1788033571536969</v>
      </c>
      <c r="AE236" s="12">
        <f t="shared" si="585"/>
        <v>1.2041122652317868</v>
      </c>
      <c r="AF236" s="12">
        <f t="shared" si="585"/>
        <v>1.2357442944394259</v>
      </c>
      <c r="AG236" s="12">
        <f t="shared" si="585"/>
        <v>1.2713337301192813</v>
      </c>
      <c r="AH236" s="12">
        <f t="shared" si="585"/>
        <v>1.3080879882570298</v>
      </c>
      <c r="AI236" s="12">
        <f t="shared" si="585"/>
        <v>1.3445313196098707</v>
      </c>
    </row>
    <row r="237" spans="1:35" ht="13.5">
      <c r="A237" s="32" t="s">
        <v>446</v>
      </c>
      <c r="B237" t="s">
        <v>157</v>
      </c>
      <c r="C237" s="74">
        <v>2.9319999999999999E-2</v>
      </c>
      <c r="D237" s="74">
        <v>3.3399999999999999E-2</v>
      </c>
      <c r="E237" s="74">
        <v>3.4769999999999995E-2</v>
      </c>
      <c r="F237" s="74">
        <v>2.3910000000000001E-2</v>
      </c>
      <c r="G237" s="74">
        <v>3.1890000000000002E-2</v>
      </c>
      <c r="H237" s="74">
        <v>4.2220000000000008E-2</v>
      </c>
      <c r="I237" s="74">
        <v>1.7180000000000001E-2</v>
      </c>
      <c r="J237" s="74">
        <v>1.959E-2</v>
      </c>
      <c r="K237" s="74">
        <v>2.895E-2</v>
      </c>
      <c r="L237" s="74">
        <v>4.0309999999999999E-2</v>
      </c>
      <c r="M237" s="74">
        <v>3.5869999999999999E-2</v>
      </c>
      <c r="N237" s="74">
        <v>3.9800000000000002E-2</v>
      </c>
      <c r="O237" s="74">
        <v>3.8239999999999996E-2</v>
      </c>
      <c r="P237" s="74">
        <v>1.5189999999999999E-2</v>
      </c>
      <c r="Q237" s="74">
        <v>-1.985E-2</v>
      </c>
      <c r="R237" s="74">
        <v>4.1309999999999999E-2</v>
      </c>
      <c r="S237" s="74">
        <v>3.0720000000000001E-2</v>
      </c>
      <c r="T237" s="74">
        <v>2.4830000000000001E-2</v>
      </c>
      <c r="U237" s="74">
        <v>2.622E-2</v>
      </c>
      <c r="V237" s="74">
        <v>2.8399999999999998E-2</v>
      </c>
      <c r="W237" s="74">
        <v>2.8690000000000004E-2</v>
      </c>
      <c r="X237" s="74">
        <v>2.6239999999999999E-2</v>
      </c>
      <c r="Y237" s="74">
        <v>3.288E-2</v>
      </c>
      <c r="Z237" s="74">
        <v>3.1879999999999999E-2</v>
      </c>
      <c r="AA237" s="74">
        <v>2.4849999999999997E-2</v>
      </c>
      <c r="AB237" s="74">
        <v>-3.3610000000000001E-2</v>
      </c>
      <c r="AC237" s="74">
        <v>5.781E-2</v>
      </c>
      <c r="AD237" s="74">
        <v>2.8709999999999999E-2</v>
      </c>
      <c r="AE237" s="74">
        <v>2.147E-2</v>
      </c>
      <c r="AF237" s="74">
        <v>2.6269999999999998E-2</v>
      </c>
      <c r="AG237" s="74">
        <v>2.8799999999999999E-2</v>
      </c>
      <c r="AH237" s="74">
        <v>2.8910000000000002E-2</v>
      </c>
      <c r="AI237" s="74">
        <v>2.7859999999999999E-2</v>
      </c>
    </row>
    <row r="238" spans="1:35" ht="13.5">
      <c r="A238" s="31" t="s">
        <v>644</v>
      </c>
      <c r="C238" s="12">
        <f t="shared" ref="C238:V238" si="586">C240/$W$240</f>
        <v>0.56780098009671742</v>
      </c>
      <c r="D238" s="12">
        <f t="shared" si="586"/>
        <v>0.55629512962702432</v>
      </c>
      <c r="E238" s="12">
        <f t="shared" si="586"/>
        <v>0.57158365305451853</v>
      </c>
      <c r="F238" s="12">
        <f t="shared" si="586"/>
        <v>0.61350019665428224</v>
      </c>
      <c r="G238" s="12">
        <f t="shared" si="586"/>
        <v>0.89189421265643898</v>
      </c>
      <c r="H238" s="12">
        <f t="shared" si="586"/>
        <v>0.87107222828575859</v>
      </c>
      <c r="I238" s="12">
        <f t="shared" si="586"/>
        <v>0.91338406722477106</v>
      </c>
      <c r="J238" s="12">
        <f t="shared" si="586"/>
        <v>0.96688780967609289</v>
      </c>
      <c r="K238" s="12">
        <f t="shared" si="586"/>
        <v>0.94559431554722861</v>
      </c>
      <c r="L238" s="12">
        <f t="shared" si="586"/>
        <v>0.84461908273622988</v>
      </c>
      <c r="M238" s="12">
        <f t="shared" si="586"/>
        <v>0.79873513935828366</v>
      </c>
      <c r="N238" s="12">
        <f t="shared" si="586"/>
        <v>0.78286955556362625</v>
      </c>
      <c r="O238" s="12">
        <f t="shared" si="586"/>
        <v>0.73613613919309173</v>
      </c>
      <c r="P238" s="12">
        <f t="shared" si="586"/>
        <v>0.65672105663633129</v>
      </c>
      <c r="Q238" s="12">
        <f t="shared" si="586"/>
        <v>0.73611213472591597</v>
      </c>
      <c r="R238" s="12">
        <f t="shared" si="586"/>
        <v>0.78540067913596134</v>
      </c>
      <c r="S238" s="12">
        <f t="shared" si="586"/>
        <v>0.74316016820596398</v>
      </c>
      <c r="T238" s="12">
        <f t="shared" si="586"/>
        <v>0.72763275576327846</v>
      </c>
      <c r="U238" s="12">
        <f t="shared" si="586"/>
        <v>0.73296487891575191</v>
      </c>
      <c r="V238" s="12">
        <f t="shared" si="586"/>
        <v>0.77805087319686672</v>
      </c>
      <c r="W238" s="12">
        <f>W240/$W$240</f>
        <v>1</v>
      </c>
      <c r="X238" s="12">
        <f t="shared" ref="X238:Z238" si="587">X240/$W$240</f>
        <v>1.0429115827576247</v>
      </c>
      <c r="Y238" s="12">
        <f t="shared" si="587"/>
        <v>1.1058403722365175</v>
      </c>
      <c r="Z238" s="12">
        <f t="shared" si="587"/>
        <v>1.116670631592473</v>
      </c>
      <c r="AA238" s="12">
        <f>AA240/$W$240</f>
        <v>1.2418354415044421</v>
      </c>
      <c r="AB238" s="12">
        <f>AB240/$W$240</f>
        <v>1.369994737688861</v>
      </c>
      <c r="AC238" s="12">
        <f>AC240/$W$240</f>
        <v>1.4195932670626981</v>
      </c>
      <c r="AD238" s="12">
        <f>AD240/$W$240</f>
        <v>1.2850399865698401</v>
      </c>
      <c r="AE238" s="12"/>
      <c r="AF238" s="12"/>
      <c r="AG238" s="12"/>
      <c r="AH238" s="12"/>
      <c r="AI238" s="12"/>
    </row>
    <row r="239" spans="1:35" ht="13.5">
      <c r="A239" s="32" t="s">
        <v>447</v>
      </c>
      <c r="C239" s="12"/>
      <c r="D239" s="12">
        <f t="shared" ref="D239:T239" si="588">D238/C238-1</f>
        <v>-2.0263879198893275E-2</v>
      </c>
      <c r="E239" s="12">
        <f t="shared" si="588"/>
        <v>2.7482756208461856E-2</v>
      </c>
      <c r="F239" s="12">
        <f t="shared" si="588"/>
        <v>7.3334048963373144E-2</v>
      </c>
      <c r="G239" s="12">
        <f t="shared" si="588"/>
        <v>0.45377983172682912</v>
      </c>
      <c r="H239" s="12">
        <f t="shared" si="588"/>
        <v>-2.3345800516704429E-2</v>
      </c>
      <c r="I239" s="12">
        <f t="shared" si="588"/>
        <v>4.8574432251480282E-2</v>
      </c>
      <c r="J239" s="12">
        <f t="shared" si="588"/>
        <v>5.8577486044712579E-2</v>
      </c>
      <c r="K239" s="12">
        <f t="shared" si="588"/>
        <v>-2.2022714440879776E-2</v>
      </c>
      <c r="L239" s="12">
        <f t="shared" si="588"/>
        <v>-0.10678494059322152</v>
      </c>
      <c r="M239" s="12">
        <f t="shared" si="588"/>
        <v>-5.4325013862225879E-2</v>
      </c>
      <c r="N239" s="12">
        <f t="shared" si="588"/>
        <v>-1.9863385261106759E-2</v>
      </c>
      <c r="O239" s="12">
        <f t="shared" si="588"/>
        <v>-5.9695023313160789E-2</v>
      </c>
      <c r="P239" s="12">
        <f t="shared" si="588"/>
        <v>-0.10788097245682093</v>
      </c>
      <c r="Q239" s="12">
        <f t="shared" si="588"/>
        <v>0.12089010590922578</v>
      </c>
      <c r="R239" s="12">
        <f t="shared" si="588"/>
        <v>6.6957929485019996E-2</v>
      </c>
      <c r="S239" s="12">
        <f t="shared" si="588"/>
        <v>-5.3782116634361943E-2</v>
      </c>
      <c r="T239" s="12">
        <f t="shared" si="588"/>
        <v>-2.0893763023077105E-2</v>
      </c>
      <c r="U239" s="12">
        <f t="shared" ref="U239:AB239" si="589">U238/T238-1</f>
        <v>7.3280416669534443E-3</v>
      </c>
      <c r="V239" s="12">
        <f t="shared" si="589"/>
        <v>6.1511807152081932E-2</v>
      </c>
      <c r="W239" s="12">
        <f t="shared" si="589"/>
        <v>0.28526300072280031</v>
      </c>
      <c r="X239" s="12">
        <f t="shared" si="589"/>
        <v>4.2911582757624744E-2</v>
      </c>
      <c r="Y239" s="12">
        <f t="shared" si="589"/>
        <v>6.0339524960015378E-2</v>
      </c>
      <c r="Z239" s="12">
        <f t="shared" si="589"/>
        <v>9.7936914114029605E-3</v>
      </c>
      <c r="AA239" s="12">
        <f t="shared" si="589"/>
        <v>0.11208749148661035</v>
      </c>
      <c r="AB239" s="12">
        <f t="shared" si="589"/>
        <v>0.10320151277785894</v>
      </c>
      <c r="AC239" s="12">
        <f>AC238/AB238-1</f>
        <v>3.6203445173452531E-2</v>
      </c>
      <c r="AD239" s="12">
        <f>AD238/AC238-1</f>
        <v>-9.4782980178022558E-2</v>
      </c>
      <c r="AE239" s="12"/>
      <c r="AF239" s="12"/>
      <c r="AG239" s="12"/>
      <c r="AH239" s="12"/>
      <c r="AI239" s="12"/>
    </row>
    <row r="240" spans="1:35" ht="13.5">
      <c r="A240" s="31" t="s">
        <v>448</v>
      </c>
      <c r="B240" t="s">
        <v>99</v>
      </c>
      <c r="C240" s="75">
        <v>1.2885388888888891</v>
      </c>
      <c r="D240" s="75">
        <v>1.2624280925013684</v>
      </c>
      <c r="E240" s="75">
        <v>1.2971230959982971</v>
      </c>
      <c r="F240" s="75">
        <v>1.3922463846317583</v>
      </c>
      <c r="G240" s="75">
        <v>2.0240197147722436</v>
      </c>
      <c r="H240" s="75">
        <v>1.9767673542692938</v>
      </c>
      <c r="I240" s="75">
        <v>2.0727877061961855</v>
      </c>
      <c r="J240" s="75">
        <v>2.1942063991295444</v>
      </c>
      <c r="K240" s="75">
        <v>2.1458840181771635</v>
      </c>
      <c r="L240" s="75">
        <v>1.9167359207761716</v>
      </c>
      <c r="M240" s="75">
        <v>1.8126092153097797</v>
      </c>
      <c r="N240" s="75">
        <v>1.776604660138249</v>
      </c>
      <c r="O240" s="75">
        <v>1.6705502035330262</v>
      </c>
      <c r="P240" s="75">
        <v>1.490329623037943</v>
      </c>
      <c r="Q240" s="75">
        <v>1.6704957290066564</v>
      </c>
      <c r="R240" s="75">
        <v>1.782348664234511</v>
      </c>
      <c r="S240" s="75">
        <v>1.6864901804915513</v>
      </c>
      <c r="T240" s="75">
        <v>1.6512530543196144</v>
      </c>
      <c r="U240" s="75">
        <v>1.6633535055043527</v>
      </c>
      <c r="V240" s="75">
        <v>1.7656693855606758</v>
      </c>
      <c r="W240" s="75">
        <v>2.2693495327700974</v>
      </c>
      <c r="X240" s="75">
        <v>2.3667309130515384</v>
      </c>
      <c r="Y240" s="75">
        <v>2.5095383320532516</v>
      </c>
      <c r="Z240" s="75">
        <v>2.5341159760624685</v>
      </c>
      <c r="AA240" s="75">
        <v>2.8181586789554536</v>
      </c>
      <c r="AB240" s="75">
        <v>3.1089969178717092</v>
      </c>
      <c r="AC240" s="75">
        <v>3.2215533173323099</v>
      </c>
      <c r="AD240" s="75">
        <v>2.916204893113159</v>
      </c>
      <c r="AE240" s="75"/>
      <c r="AF240" s="75"/>
      <c r="AG240" s="75"/>
      <c r="AH240" s="75"/>
      <c r="AI240" s="75"/>
    </row>
    <row r="241" spans="1:35" ht="13.5">
      <c r="A241" s="31" t="s">
        <v>449</v>
      </c>
      <c r="B241" t="s">
        <v>100</v>
      </c>
      <c r="C241" s="75">
        <v>1.2470333333333337</v>
      </c>
      <c r="D241" s="75">
        <v>1.2798333333333329</v>
      </c>
      <c r="E241" s="75">
        <v>1.3164699999999996</v>
      </c>
      <c r="F241" s="75">
        <v>1.8166666666666667</v>
      </c>
      <c r="G241" s="75">
        <v>1.9511999999999994</v>
      </c>
      <c r="H241" s="75">
        <v>1.9806766666666664</v>
      </c>
      <c r="I241" s="75">
        <v>2.06</v>
      </c>
      <c r="J241" s="75">
        <v>2.09</v>
      </c>
      <c r="K241" s="75">
        <v>2.0750000000000002</v>
      </c>
      <c r="L241" s="75">
        <v>1.825</v>
      </c>
      <c r="M241" s="75">
        <v>1.7925</v>
      </c>
      <c r="N241" s="75">
        <v>1.7135</v>
      </c>
      <c r="O241" s="75">
        <v>1.5915999999999999</v>
      </c>
      <c r="P241" s="75">
        <v>1.667</v>
      </c>
      <c r="Q241" s="75">
        <v>1.6858</v>
      </c>
      <c r="R241" s="75">
        <v>1.7727999999999999</v>
      </c>
      <c r="S241" s="75">
        <v>1.6702999999999999</v>
      </c>
      <c r="T241" s="75">
        <v>1.6567000000000001</v>
      </c>
      <c r="U241" s="75">
        <v>1.7363</v>
      </c>
      <c r="V241" s="75">
        <v>1.8635999999999999</v>
      </c>
      <c r="W241" s="75">
        <v>2.3948999999999998</v>
      </c>
      <c r="X241" s="75">
        <v>2.6467999999999998</v>
      </c>
      <c r="Y241" s="75">
        <v>2.5922000000000001</v>
      </c>
      <c r="Z241" s="75">
        <v>2.6766000000000001</v>
      </c>
      <c r="AA241" s="75">
        <v>2.8677000000000001</v>
      </c>
      <c r="AB241" s="75">
        <v>3.2766000000000002</v>
      </c>
      <c r="AC241" s="75">
        <v>3.0975999999999999</v>
      </c>
      <c r="AD241" s="75">
        <v>2.702</v>
      </c>
      <c r="AE241" s="75"/>
      <c r="AF241" s="75"/>
      <c r="AG241" s="75"/>
      <c r="AH241" s="75"/>
      <c r="AI241" s="75"/>
    </row>
    <row r="242" spans="1:35" ht="13.5">
      <c r="A242" s="31" t="s">
        <v>450</v>
      </c>
      <c r="B242" t="s">
        <v>109</v>
      </c>
      <c r="C242" s="74">
        <v>0.25024999999999997</v>
      </c>
      <c r="D242" s="74">
        <v>0.14150000000000001</v>
      </c>
      <c r="E242" s="74">
        <v>0.11199999999999999</v>
      </c>
      <c r="F242" s="74">
        <v>0.18425</v>
      </c>
      <c r="G242" s="74">
        <v>0.12675</v>
      </c>
      <c r="H242" s="74">
        <v>0.11666666665000001</v>
      </c>
      <c r="I242" s="74">
        <v>9.5500000000000002E-2</v>
      </c>
      <c r="J242" s="74">
        <v>0.1016</v>
      </c>
      <c r="K242" s="74">
        <v>8.975000000000001E-2</v>
      </c>
      <c r="L242" s="74">
        <v>7.166666666666667E-2</v>
      </c>
      <c r="M242" s="74">
        <v>7.9499999999999987E-2</v>
      </c>
      <c r="N242" s="74">
        <v>0.10124999999999998</v>
      </c>
      <c r="O242" s="74">
        <v>0.10201620249027724</v>
      </c>
      <c r="P242" s="74">
        <v>0.1120298452769783</v>
      </c>
      <c r="Q242" s="74">
        <v>0.10804294274691478</v>
      </c>
      <c r="R242" s="74">
        <v>0.10068391542187081</v>
      </c>
      <c r="S242" s="74">
        <v>0.11676799113338199</v>
      </c>
      <c r="T242" s="74">
        <v>0.10768316689065655</v>
      </c>
      <c r="U242" s="74">
        <v>9.7686914612618636E-2</v>
      </c>
      <c r="V242" s="74">
        <v>8.4232799333819802E-2</v>
      </c>
      <c r="W242" s="74">
        <v>8.8216666666666665E-2</v>
      </c>
      <c r="X242" s="74">
        <v>9.3716666666666656E-2</v>
      </c>
      <c r="Y242" s="74">
        <v>8.7591666666666679E-2</v>
      </c>
      <c r="Z242" s="74">
        <v>7.955000000000001E-2</v>
      </c>
      <c r="AA242" s="74">
        <v>7.8208333333333338E-2</v>
      </c>
      <c r="AB242" s="74">
        <v>9.2000000000000012E-2</v>
      </c>
      <c r="AC242" s="74">
        <v>9.7516666666666682E-2</v>
      </c>
      <c r="AD242" s="74">
        <v>0.11323333333333332</v>
      </c>
      <c r="AE242" s="74"/>
      <c r="AF242" s="74"/>
      <c r="AG242" s="74"/>
      <c r="AH242" s="74"/>
      <c r="AI242" s="74"/>
    </row>
    <row r="243" spans="1:35" ht="13.5">
      <c r="A243" s="31" t="s">
        <v>451</v>
      </c>
      <c r="B243" t="s">
        <v>113</v>
      </c>
      <c r="C243" s="74">
        <v>0.88575000000000004</v>
      </c>
      <c r="D243" s="74">
        <v>0.76</v>
      </c>
      <c r="E243" s="74">
        <v>0.45</v>
      </c>
      <c r="F243" s="74">
        <v>0.38</v>
      </c>
      <c r="G243" s="74">
        <v>0.33</v>
      </c>
      <c r="H243" s="74">
        <v>0.27</v>
      </c>
      <c r="I243" s="74">
        <v>0.21</v>
      </c>
      <c r="J243" s="74">
        <v>0.27279999999999999</v>
      </c>
      <c r="K243" s="74">
        <v>0.2606666666666666</v>
      </c>
      <c r="L243" s="74">
        <v>0.24608333333333335</v>
      </c>
      <c r="M243" s="74">
        <v>0.20683333333333334</v>
      </c>
      <c r="N243" s="74">
        <v>0.19775000000000001</v>
      </c>
      <c r="O243" s="74">
        <v>0.2106936608357069</v>
      </c>
      <c r="P243" s="74">
        <v>0.2299588877251961</v>
      </c>
      <c r="Q243" s="74">
        <v>0.24238526381548567</v>
      </c>
      <c r="R243" s="74">
        <v>0.22522227073308318</v>
      </c>
      <c r="S243" s="74">
        <v>0.22174694098509309</v>
      </c>
      <c r="T243" s="74">
        <v>0.22040915345833156</v>
      </c>
      <c r="U243" s="74">
        <v>0.20702602213554552</v>
      </c>
      <c r="V243" s="74">
        <v>0.19681553151978456</v>
      </c>
      <c r="W243" s="74">
        <v>0.20233333333333334</v>
      </c>
      <c r="X243" s="74">
        <v>0.19576666666666664</v>
      </c>
      <c r="Y243" s="74">
        <v>0.16715833333333333</v>
      </c>
      <c r="Z243" s="74">
        <v>0.1621083333333333</v>
      </c>
      <c r="AA243" s="74">
        <v>0.15109999999999998</v>
      </c>
      <c r="AB243" s="74">
        <v>0.15703333333333333</v>
      </c>
      <c r="AC243" s="74">
        <v>0.15628333333333336</v>
      </c>
      <c r="AD243" s="74">
        <v>0.164525</v>
      </c>
      <c r="AE243" s="74"/>
      <c r="AF243" s="74"/>
      <c r="AG243" s="74"/>
      <c r="AH243" s="74"/>
      <c r="AI243" s="74"/>
    </row>
    <row r="244" spans="1:35" ht="13.5">
      <c r="A244" s="31" t="s">
        <v>452</v>
      </c>
      <c r="B244" t="s">
        <v>108</v>
      </c>
      <c r="C244" s="12">
        <f t="shared" ref="C244:AD244" si="590">C243-C242</f>
        <v>0.63550000000000006</v>
      </c>
      <c r="D244" s="12">
        <f t="shared" si="590"/>
        <v>0.61850000000000005</v>
      </c>
      <c r="E244" s="12">
        <f t="shared" si="590"/>
        <v>0.33800000000000002</v>
      </c>
      <c r="F244" s="12">
        <f t="shared" si="590"/>
        <v>0.19575000000000001</v>
      </c>
      <c r="G244" s="12">
        <f t="shared" si="590"/>
        <v>0.20325000000000001</v>
      </c>
      <c r="H244" s="12">
        <f t="shared" si="590"/>
        <v>0.15333333334999999</v>
      </c>
      <c r="I244" s="12">
        <f t="shared" si="590"/>
        <v>0.11449999999999999</v>
      </c>
      <c r="J244" s="12">
        <f t="shared" si="590"/>
        <v>0.17119999999999999</v>
      </c>
      <c r="K244" s="12">
        <f t="shared" si="590"/>
        <v>0.17091666666666661</v>
      </c>
      <c r="L244" s="12">
        <f t="shared" si="590"/>
        <v>0.17441666666666666</v>
      </c>
      <c r="M244" s="12">
        <f t="shared" si="590"/>
        <v>0.12733333333333335</v>
      </c>
      <c r="N244" s="12">
        <f t="shared" si="590"/>
        <v>9.650000000000003E-2</v>
      </c>
      <c r="O244" s="12">
        <f t="shared" si="590"/>
        <v>0.10867745834542966</v>
      </c>
      <c r="P244" s="12">
        <f t="shared" si="590"/>
        <v>0.11792904244821779</v>
      </c>
      <c r="Q244" s="12">
        <f t="shared" si="590"/>
        <v>0.13434232106857089</v>
      </c>
      <c r="R244" s="12">
        <f t="shared" si="590"/>
        <v>0.12453835531121236</v>
      </c>
      <c r="S244" s="12">
        <f t="shared" si="590"/>
        <v>0.10497894985171111</v>
      </c>
      <c r="T244" s="12">
        <f t="shared" si="590"/>
        <v>0.11272598656767502</v>
      </c>
      <c r="U244" s="12">
        <f t="shared" si="590"/>
        <v>0.10933910752292689</v>
      </c>
      <c r="V244" s="12">
        <f t="shared" si="590"/>
        <v>0.11258273218596476</v>
      </c>
      <c r="W244" s="12">
        <f t="shared" si="590"/>
        <v>0.11411666666666667</v>
      </c>
      <c r="X244" s="12">
        <f t="shared" si="590"/>
        <v>0.10204999999999999</v>
      </c>
      <c r="Y244" s="12">
        <f t="shared" si="590"/>
        <v>7.9566666666666647E-2</v>
      </c>
      <c r="Z244" s="12">
        <f t="shared" si="590"/>
        <v>8.2558333333333289E-2</v>
      </c>
      <c r="AA244" s="12">
        <f t="shared" si="590"/>
        <v>7.2891666666666646E-2</v>
      </c>
      <c r="AB244" s="12">
        <f t="shared" si="590"/>
        <v>6.5033333333333318E-2</v>
      </c>
      <c r="AC244" s="12">
        <f t="shared" si="590"/>
        <v>5.8766666666666675E-2</v>
      </c>
      <c r="AD244" s="12">
        <f t="shared" si="590"/>
        <v>5.129166666666668E-2</v>
      </c>
      <c r="AE244" s="12"/>
      <c r="AF244" s="12"/>
      <c r="AG244" s="12"/>
      <c r="AH244" s="12"/>
      <c r="AI244" s="12"/>
    </row>
    <row r="245" spans="1:35" ht="13.5">
      <c r="A245" s="31" t="s">
        <v>453</v>
      </c>
      <c r="B245" t="s">
        <v>110</v>
      </c>
      <c r="C245" s="74">
        <v>8.8300000000000003E-2</v>
      </c>
      <c r="D245" s="74">
        <v>8.2699999999999996E-2</v>
      </c>
      <c r="E245" s="74">
        <v>8.4400000000000003E-2</v>
      </c>
      <c r="F245" s="74">
        <v>8.3500000000000005E-2</v>
      </c>
      <c r="G245" s="74">
        <v>0.08</v>
      </c>
      <c r="H245" s="74">
        <v>9.2299999999999993E-2</v>
      </c>
      <c r="I245" s="74">
        <v>6.9099999999999995E-2</v>
      </c>
      <c r="J245" s="74">
        <v>4.6699999999999998E-2</v>
      </c>
      <c r="K245" s="74">
        <v>4.1200000000000001E-2</v>
      </c>
      <c r="L245" s="74">
        <v>4.3400000000000001E-2</v>
      </c>
      <c r="M245" s="74">
        <v>6.1900000000000004E-2</v>
      </c>
      <c r="N245" s="74">
        <v>7.9383333333333306E-2</v>
      </c>
      <c r="O245" s="74">
        <v>8.0500000000000002E-2</v>
      </c>
      <c r="P245" s="74">
        <v>5.0874999999999997E-2</v>
      </c>
      <c r="Q245" s="74">
        <v>3.2500000000000001E-2</v>
      </c>
      <c r="R245" s="74">
        <v>3.2500000000000001E-2</v>
      </c>
      <c r="S245" s="74">
        <v>3.2500000000000001E-2</v>
      </c>
      <c r="T245" s="74">
        <v>3.2500000000000001E-2</v>
      </c>
      <c r="U245" s="74">
        <v>3.2500000000000001E-2</v>
      </c>
      <c r="V245" s="74">
        <v>3.2500000000000001E-2</v>
      </c>
      <c r="W245" s="74">
        <v>3.2599999999999997E-2</v>
      </c>
      <c r="X245" s="74">
        <v>3.5116666666666664E-2</v>
      </c>
      <c r="Y245" s="74">
        <v>4.0966666666666665E-2</v>
      </c>
      <c r="Z245" s="74">
        <v>4.9041666666666671E-2</v>
      </c>
      <c r="AA245" s="74">
        <v>5.2824999999999997E-2</v>
      </c>
      <c r="AB245" s="74">
        <v>3.544166666666667E-2</v>
      </c>
      <c r="AC245" s="74">
        <v>3.2500000000000001E-2</v>
      </c>
      <c r="AD245" s="74">
        <v>4.8533333333333324E-2</v>
      </c>
      <c r="AE245" s="74"/>
      <c r="AF245" s="74"/>
      <c r="AG245" s="74"/>
      <c r="AH245" s="74"/>
      <c r="AI245" s="74"/>
    </row>
    <row r="246" spans="1:35" ht="13.5">
      <c r="A246" s="31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</row>
    <row r="247" spans="1:35"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</row>
    <row r="248" spans="1:35" ht="13.5">
      <c r="A248" s="31" t="s">
        <v>363</v>
      </c>
      <c r="B248" s="10" t="s">
        <v>164</v>
      </c>
      <c r="C248" s="73">
        <v>162.88701550000002</v>
      </c>
      <c r="D248" s="73">
        <v>792.36067500000013</v>
      </c>
      <c r="E248" s="73">
        <v>1157.4975039999999</v>
      </c>
      <c r="F248" s="73">
        <v>1323.5676575248003</v>
      </c>
      <c r="G248" s="73">
        <v>1314.3398200624999</v>
      </c>
      <c r="H248" s="73">
        <v>1277.7647137500001</v>
      </c>
      <c r="I248" s="73">
        <v>1314.6718974999999</v>
      </c>
      <c r="J248" s="73">
        <v>1443.2173929999999</v>
      </c>
      <c r="K248" s="73">
        <v>1564.316742</v>
      </c>
      <c r="L248" s="73">
        <v>1592.3740469999998</v>
      </c>
      <c r="M248" s="73">
        <v>1501.6856979999998</v>
      </c>
      <c r="N248" s="73">
        <v>1461.2258850876601</v>
      </c>
      <c r="O248" s="73">
        <v>1540.588</v>
      </c>
      <c r="P248" s="73">
        <v>2226.3869999999997</v>
      </c>
      <c r="Q248" s="73">
        <v>2694.3939999999998</v>
      </c>
      <c r="R248" s="73">
        <v>3283.6010000000001</v>
      </c>
      <c r="S248" s="73">
        <v>3607.8280000000004</v>
      </c>
      <c r="T248" s="73">
        <v>3997.3009999999999</v>
      </c>
      <c r="U248" s="73">
        <v>4086.3530000000001</v>
      </c>
      <c r="V248" s="73">
        <v>4157.2029999999995</v>
      </c>
      <c r="W248" s="73">
        <v>4295.509</v>
      </c>
      <c r="X248" s="73">
        <v>4510.0709999999999</v>
      </c>
      <c r="Y248" s="73">
        <v>5091.9415940128074</v>
      </c>
      <c r="Z248" s="73">
        <v>5267.1969999999992</v>
      </c>
      <c r="AA248" s="73">
        <v>5492.1050005708948</v>
      </c>
      <c r="AB248" s="73">
        <v>7162.1383855705217</v>
      </c>
      <c r="AC248" s="73">
        <v>7737.18</v>
      </c>
      <c r="AD248" s="73">
        <v>7917.0956041621266</v>
      </c>
      <c r="AE248" s="73">
        <v>8149.3755627652417</v>
      </c>
      <c r="AF248" s="73"/>
      <c r="AG248" s="73"/>
      <c r="AH248" s="73"/>
      <c r="AI248" s="73"/>
    </row>
    <row r="249" spans="1:35" ht="13.5">
      <c r="A249" s="31" t="s">
        <v>455</v>
      </c>
      <c r="B249" t="s">
        <v>111</v>
      </c>
      <c r="C249" s="12">
        <v>2.8081404404388902E-2</v>
      </c>
      <c r="D249" s="12">
        <f t="shared" ref="D249:S249" si="591">D132/C248</f>
        <v>0.22346778156789296</v>
      </c>
      <c r="E249" s="12">
        <f t="shared" si="591"/>
        <v>4.5812470438414916E-2</v>
      </c>
      <c r="F249" s="12">
        <f t="shared" si="591"/>
        <v>3.0756005846212176E-2</v>
      </c>
      <c r="G249" s="12">
        <f t="shared" si="591"/>
        <v>2.9314708454390426E-2</v>
      </c>
      <c r="H249" s="12">
        <f t="shared" si="591"/>
        <v>2.7998847359163227E-2</v>
      </c>
      <c r="I249" s="12">
        <f t="shared" si="591"/>
        <v>1.9330632419414781E-2</v>
      </c>
      <c r="J249" s="12">
        <f t="shared" si="591"/>
        <v>2.3123640246520142E-2</v>
      </c>
      <c r="K249" s="12">
        <f t="shared" si="591"/>
        <v>2.3697053656558865E-2</v>
      </c>
      <c r="L249" s="12">
        <f t="shared" si="591"/>
        <v>1.6173195185300908E-2</v>
      </c>
      <c r="M249" s="12">
        <f t="shared" si="591"/>
        <v>1.3313454863158795E-2</v>
      </c>
      <c r="N249" s="12">
        <f t="shared" si="591"/>
        <v>1.3518141663755796E-2</v>
      </c>
      <c r="O249" s="12">
        <f t="shared" si="591"/>
        <v>1.5945515500228231E-2</v>
      </c>
      <c r="P249" s="12">
        <f t="shared" si="591"/>
        <v>2.7976331115132664E-2</v>
      </c>
      <c r="Q249" s="12">
        <f t="shared" si="591"/>
        <v>3.0363095005495451E-2</v>
      </c>
      <c r="R249" s="12">
        <f t="shared" si="591"/>
        <v>2.7575773995933781E-2</v>
      </c>
      <c r="S249" s="12">
        <f t="shared" si="591"/>
        <v>3.2768902190004202E-2</v>
      </c>
      <c r="T249" s="12">
        <f t="shared" ref="T249:AB249" si="592">T132/S248</f>
        <v>2.2257158600687169E-2</v>
      </c>
      <c r="U249" s="12">
        <f t="shared" si="592"/>
        <v>2.0188622272878626E-2</v>
      </c>
      <c r="V249" s="12">
        <f t="shared" si="592"/>
        <v>1.9332642089413224E-2</v>
      </c>
      <c r="W249" s="12">
        <f t="shared" si="592"/>
        <v>1.8473959534812231E-2</v>
      </c>
      <c r="X249" s="12">
        <f t="shared" si="592"/>
        <v>1.9182825597618351E-2</v>
      </c>
      <c r="Y249" s="12">
        <f t="shared" si="592"/>
        <v>2.0975279546596937E-2</v>
      </c>
      <c r="Z249" s="12">
        <f t="shared" si="592"/>
        <v>2.0817206569029901E-2</v>
      </c>
      <c r="AA249" s="12">
        <f t="shared" si="592"/>
        <v>2.1814259083151821E-2</v>
      </c>
      <c r="AB249" s="12">
        <f t="shared" si="592"/>
        <v>1.9701007170975938E-2</v>
      </c>
      <c r="AC249" s="12">
        <f>AC132/AB248</f>
        <v>1.2300795552553697E-2</v>
      </c>
      <c r="AD249" s="12">
        <f>AD132/AC248</f>
        <v>1.0481855146190213E-2</v>
      </c>
      <c r="AE249" s="12"/>
      <c r="AF249" s="12"/>
      <c r="AG249" s="12"/>
      <c r="AH249" s="12"/>
      <c r="AI249" s="12"/>
    </row>
    <row r="250" spans="1:35" ht="13.5">
      <c r="A250" s="31" t="s">
        <v>456</v>
      </c>
      <c r="B250" t="s">
        <v>129</v>
      </c>
      <c r="C250" s="56">
        <v>3.9969324055564928E-2</v>
      </c>
      <c r="D250" s="56">
        <f t="shared" ref="D250" si="593">-(D100/D240)/C248</f>
        <v>0</v>
      </c>
      <c r="E250" s="56">
        <f t="shared" ref="E250" si="594">-(E100/E240)/D248</f>
        <v>1.2940395066536194E-2</v>
      </c>
      <c r="F250" s="56">
        <f t="shared" ref="F250" si="595">-(F100/F240)/E248</f>
        <v>1.6009712905028929E-2</v>
      </c>
      <c r="G250" s="56">
        <f t="shared" ref="G250" si="596">-(G100/G240)/F248</f>
        <v>2.601787922930451E-2</v>
      </c>
      <c r="H250" s="56">
        <f t="shared" ref="H250" si="597">-(H100/H240)/G248</f>
        <v>1.8942134106970265E-2</v>
      </c>
      <c r="I250" s="56">
        <f t="shared" ref="I250" si="598">-(I100/I240)/H248</f>
        <v>2.1181521184460102E-2</v>
      </c>
      <c r="J250" s="56">
        <f t="shared" ref="J250" si="599">-(J100/J240)/I248</f>
        <v>1.3623782247181537E-2</v>
      </c>
      <c r="K250" s="56">
        <f t="shared" ref="K250" si="600">-(K100/K240)/J248</f>
        <v>1.6693116445415209E-2</v>
      </c>
      <c r="L250" s="56">
        <f t="shared" ref="L250" si="601">-(L100/L240)/K248</f>
        <v>5.0160384981726612E-2</v>
      </c>
      <c r="M250" s="56">
        <f t="shared" ref="M250" si="602">-(M100/M240)/L248</f>
        <v>5.6091567206718873E-2</v>
      </c>
      <c r="N250" s="56">
        <f t="shared" ref="N250" si="603">-(N100/N240)/M248</f>
        <v>8.7859305465390711E-2</v>
      </c>
      <c r="O250" s="56">
        <f t="shared" ref="O250" si="604">-(O100/O240)/N248</f>
        <v>5.3952166187246735E-2</v>
      </c>
      <c r="P250" s="56">
        <f t="shared" ref="P250" si="605">-(P100/P240)/O248</f>
        <v>2.5522826684530365E-2</v>
      </c>
      <c r="Q250" s="56">
        <f t="shared" ref="Q250" si="606">-(Q100/Q240)/P248</f>
        <v>3.5782231876547249E-2</v>
      </c>
      <c r="R250" s="56">
        <f t="shared" ref="R250" si="607">-(R100/R240)/Q248</f>
        <v>2.5591639842489917E-2</v>
      </c>
      <c r="S250" s="56">
        <f t="shared" ref="S250" si="608">-(S100/S240)/R248</f>
        <v>0.14933272448242232</v>
      </c>
      <c r="T250" s="56">
        <f t="shared" ref="T250" si="609">-(T100/T240)/S248</f>
        <v>1.5983489448351096E-2</v>
      </c>
      <c r="U250" s="56">
        <f t="shared" ref="U250:Z250" si="610">-(U100/U240)/T248</f>
        <v>6.473912087665562E-2</v>
      </c>
      <c r="V250" s="56">
        <f t="shared" si="610"/>
        <v>6.9225150610097985E-2</v>
      </c>
      <c r="W250" s="56">
        <f t="shared" si="610"/>
        <v>3.9166885799099597E-2</v>
      </c>
      <c r="X250" s="56">
        <f t="shared" si="610"/>
        <v>3.0250712031707237E-2</v>
      </c>
      <c r="Y250" s="56">
        <f t="shared" si="610"/>
        <v>3.7764741569343889E-2</v>
      </c>
      <c r="Z250" s="56">
        <f t="shared" si="610"/>
        <v>5.5254834976728839E-2</v>
      </c>
      <c r="AA250" s="56">
        <f>-(AA100/AA240)/Z248</f>
        <v>6.1774625707196079E-2</v>
      </c>
      <c r="AB250" s="56">
        <f>-(AB100/AB240)/AA248</f>
        <v>5.2821226415916592E-2</v>
      </c>
      <c r="AC250" s="56">
        <f>-(AC100/AC240)/AB248</f>
        <v>0.11510371767772111</v>
      </c>
      <c r="AD250" s="56">
        <f>-(AD100/AD240)/AC248</f>
        <v>4.3028711160960034E-2</v>
      </c>
      <c r="AE250" s="56"/>
      <c r="AF250" s="56"/>
      <c r="AG250" s="56"/>
      <c r="AH250" s="56"/>
      <c r="AI250" s="56"/>
    </row>
    <row r="251" spans="1:35" ht="13.5">
      <c r="A251" s="31" t="s">
        <v>367</v>
      </c>
      <c r="B251" s="35" t="s">
        <v>165</v>
      </c>
      <c r="C251" s="73">
        <f t="shared" ref="C251:X251" si="611">C267-C268</f>
        <v>140.55000000000001</v>
      </c>
      <c r="D251" s="73">
        <f t="shared" si="611"/>
        <v>297.35000000000002</v>
      </c>
      <c r="E251" s="73">
        <f t="shared" si="611"/>
        <v>451.57900000000001</v>
      </c>
      <c r="F251" s="73">
        <f t="shared" si="611"/>
        <v>556.52200000000005</v>
      </c>
      <c r="G251" s="73">
        <f t="shared" si="611"/>
        <v>667.38499999999988</v>
      </c>
      <c r="H251" s="73">
        <f t="shared" si="611"/>
        <v>821.87099999999998</v>
      </c>
      <c r="I251" s="73">
        <f t="shared" si="611"/>
        <v>816.31100000000004</v>
      </c>
      <c r="J251" s="73">
        <f t="shared" si="611"/>
        <v>844.24599999999998</v>
      </c>
      <c r="K251" s="73">
        <f t="shared" si="611"/>
        <v>891.80000000000007</v>
      </c>
      <c r="L251" s="73">
        <f>L267-L268</f>
        <v>899.68</v>
      </c>
      <c r="M251" s="73">
        <f t="shared" si="611"/>
        <v>859.24999999999989</v>
      </c>
      <c r="N251" s="73">
        <f t="shared" si="611"/>
        <v>834.82</v>
      </c>
      <c r="O251" s="73">
        <f t="shared" si="611"/>
        <v>813.82</v>
      </c>
      <c r="P251" s="73">
        <f t="shared" si="611"/>
        <v>782.80000000000007</v>
      </c>
      <c r="Q251" s="73">
        <f t="shared" si="611"/>
        <v>1017.9000000000001</v>
      </c>
      <c r="R251" s="73">
        <f t="shared" si="611"/>
        <v>1144.2000000000003</v>
      </c>
      <c r="S251" s="73">
        <f t="shared" si="611"/>
        <v>1189.5</v>
      </c>
      <c r="T251" s="73">
        <f t="shared" si="611"/>
        <v>1223.1999999999998</v>
      </c>
      <c r="U251" s="73">
        <f t="shared" si="611"/>
        <v>1344.9</v>
      </c>
      <c r="V251" s="73">
        <f t="shared" si="611"/>
        <v>1898.4</v>
      </c>
      <c r="W251" s="73">
        <f>W267-W268</f>
        <v>2155.3000000000002</v>
      </c>
      <c r="X251" s="73">
        <f t="shared" si="611"/>
        <v>2498.6509999999998</v>
      </c>
      <c r="Y251" s="73">
        <v>2863.2</v>
      </c>
      <c r="Z251" s="73">
        <v>3250.5</v>
      </c>
      <c r="AA251" s="73">
        <v>4155</v>
      </c>
      <c r="AB251" s="73">
        <v>6186.1</v>
      </c>
      <c r="AC251" s="73">
        <v>5845.2</v>
      </c>
      <c r="AD251" s="73">
        <v>7146.2623601799996</v>
      </c>
      <c r="AE251" s="73">
        <v>8453.7999</v>
      </c>
      <c r="AF251" s="73"/>
      <c r="AG251" s="73"/>
      <c r="AH251" s="73"/>
      <c r="AI251" s="73"/>
    </row>
    <row r="252" spans="1:35" ht="13.5">
      <c r="A252" s="31" t="s">
        <v>457</v>
      </c>
      <c r="B252" t="s">
        <v>112</v>
      </c>
      <c r="C252" s="12">
        <v>0.48705134029986363</v>
      </c>
      <c r="D252" s="12">
        <f t="shared" ref="D252" si="612">D69/C251</f>
        <v>8.3244397011739579E-2</v>
      </c>
      <c r="E252" s="12">
        <f t="shared" ref="E252" si="613">E69/D251</f>
        <v>0.12779552715654952</v>
      </c>
      <c r="F252" s="12">
        <f t="shared" ref="F252" si="614">F69/E251</f>
        <v>0.17404706596188044</v>
      </c>
      <c r="G252" s="12">
        <f t="shared" ref="G252" si="615">G69/F251</f>
        <v>0.1290155645239541</v>
      </c>
      <c r="H252" s="12">
        <f t="shared" ref="H252" si="616">H69/G251</f>
        <v>0.14555726171550154</v>
      </c>
      <c r="I252" s="12">
        <f t="shared" ref="I252" si="617">I69/H251</f>
        <v>8.0547920537407947E-2</v>
      </c>
      <c r="J252" s="12">
        <f t="shared" ref="J252" si="618">J69/I251</f>
        <v>9.8001864485471837E-2</v>
      </c>
      <c r="K252" s="12">
        <f t="shared" ref="K252" si="619">K69/J251</f>
        <v>0.11276334149051341</v>
      </c>
      <c r="L252" s="12">
        <f t="shared" ref="L252" si="620">L69/K251</f>
        <v>0.10361852433281003</v>
      </c>
      <c r="M252" s="12">
        <f t="shared" ref="M252" si="621">M69/L251</f>
        <v>9.0698915169838162E-2</v>
      </c>
      <c r="N252" s="12">
        <f t="shared" ref="N252" si="622">N69/M251</f>
        <v>7.8673261565318592E-2</v>
      </c>
      <c r="O252" s="12">
        <f t="shared" ref="O252" si="623">O69/N251</f>
        <v>7.019477252581395E-2</v>
      </c>
      <c r="P252" s="12">
        <f t="shared" ref="P252" si="624">P69/O251</f>
        <v>6.9057039640215284E-2</v>
      </c>
      <c r="Q252" s="12">
        <f t="shared" ref="Q252" si="625">Q69/P251</f>
        <v>7.441333673990802E-2</v>
      </c>
      <c r="R252" s="12">
        <f t="shared" ref="R252" si="626">R69/Q251</f>
        <v>7.2207486000589446E-2</v>
      </c>
      <c r="S252" s="12">
        <f t="shared" ref="S252" si="627">S69/R251</f>
        <v>9.3068320398531704E-2</v>
      </c>
      <c r="T252" s="12">
        <f t="shared" ref="T252:Z252" si="628">T69/S251</f>
        <v>0.10165855931904161</v>
      </c>
      <c r="U252" s="12">
        <f t="shared" si="628"/>
        <v>8.4397268508829323E-2</v>
      </c>
      <c r="V252" s="12">
        <f t="shared" si="628"/>
        <v>8.1001950599449757E-2</v>
      </c>
      <c r="W252" s="12">
        <f t="shared" si="628"/>
        <v>8.19478209892541E-2</v>
      </c>
      <c r="X252" s="12">
        <f t="shared" si="628"/>
        <v>9.6438577240291368E-2</v>
      </c>
      <c r="Y252" s="12">
        <f t="shared" si="628"/>
        <v>9.7666059621771925E-2</v>
      </c>
      <c r="Z252" s="12">
        <f t="shared" si="628"/>
        <v>8.7983241712070406E-2</v>
      </c>
      <c r="AA252" s="12">
        <f>AA69/Z251</f>
        <v>8.8349959317028159E-2</v>
      </c>
      <c r="AB252" s="12">
        <f>AB69/AA251</f>
        <v>0.10415800128038508</v>
      </c>
      <c r="AC252" s="12">
        <f>AC69/AB251</f>
        <v>8.3422134920224378E-2</v>
      </c>
      <c r="AD252" s="12">
        <f>AD69/AC251</f>
        <v>8.9770815893382608E-2</v>
      </c>
      <c r="AE252" s="12"/>
      <c r="AF252" s="12"/>
      <c r="AG252" s="12"/>
      <c r="AH252" s="12"/>
      <c r="AI252" s="12"/>
    </row>
    <row r="253" spans="1:35" ht="13.5">
      <c r="A253" s="31" t="s">
        <v>619</v>
      </c>
      <c r="B253" s="10" t="s">
        <v>166</v>
      </c>
      <c r="C253" s="71">
        <v>199.2000000000001</v>
      </c>
      <c r="D253" s="71">
        <f t="shared" ref="D253" si="629">C253+D139</f>
        <v>663.12800000000016</v>
      </c>
      <c r="E253" s="71">
        <f t="shared" ref="E253" si="630">D253+E139</f>
        <v>1033.0737358942902</v>
      </c>
      <c r="F253" s="71">
        <f t="shared" ref="F253" si="631">E253+F139</f>
        <v>1134.0926311994808</v>
      </c>
      <c r="G253" s="71">
        <f t="shared" ref="G253" si="632">F253+G139</f>
        <v>1345.8398817270909</v>
      </c>
      <c r="H253" s="71">
        <f t="shared" ref="H253" si="633">G253+H139</f>
        <v>1534.9395693270908</v>
      </c>
      <c r="I253" s="71">
        <f t="shared" ref="I253" si="634">H253+I139</f>
        <v>1745.4341068870908</v>
      </c>
      <c r="J253" s="71">
        <f t="shared" ref="J253" si="635">I253+J139</f>
        <v>1915.7469284070908</v>
      </c>
      <c r="K253" s="71">
        <f t="shared" ref="K253" si="636">J253+K139</f>
        <v>2262.4557544670911</v>
      </c>
      <c r="L253" s="71">
        <f t="shared" ref="L253" si="637">K253+L139</f>
        <v>2813.9600318570911</v>
      </c>
      <c r="M253" s="71">
        <f t="shared" ref="M253" si="638">L253+M139</f>
        <v>3480.9180640870909</v>
      </c>
      <c r="N253" s="71">
        <f t="shared" ref="N253" si="639">M253+N139</f>
        <v>4967.4208354670918</v>
      </c>
      <c r="O253" s="71">
        <f t="shared" ref="O253" si="640">N253+O139</f>
        <v>6875.9771962870918</v>
      </c>
      <c r="P253" s="71">
        <f t="shared" ref="P253" si="641">O253+P139</f>
        <v>8706.6881404570904</v>
      </c>
      <c r="Q253" s="71">
        <f t="shared" ref="Q253" si="642">P253+Q139</f>
        <v>9842.6339765270895</v>
      </c>
      <c r="R253" s="71">
        <f t="shared" ref="R253" si="643">Q253+R139</f>
        <v>10762.537796007089</v>
      </c>
      <c r="S253" s="71">
        <f t="shared" ref="S253" si="644">R253+S139</f>
        <v>12042.917569527088</v>
      </c>
      <c r="T253" s="71">
        <f t="shared" ref="T253:Y253" si="645">S253+T139</f>
        <v>13676.958803377087</v>
      </c>
      <c r="U253" s="71">
        <f t="shared" si="645"/>
        <v>14686.751356572087</v>
      </c>
      <c r="V253" s="71">
        <f t="shared" si="645"/>
        <v>15968.534478092088</v>
      </c>
      <c r="W253" s="71">
        <f t="shared" si="645"/>
        <v>17546.178219882087</v>
      </c>
      <c r="X253" s="71">
        <f t="shared" si="645"/>
        <v>19350.913973142087</v>
      </c>
      <c r="Y253" s="71">
        <f t="shared" si="645"/>
        <v>20224.261934932088</v>
      </c>
      <c r="Z253" s="71">
        <f>Y253+Z139</f>
        <v>20378.07299680209</v>
      </c>
      <c r="AA253" s="71">
        <f>Z253+AA139</f>
        <v>21177.411190502091</v>
      </c>
      <c r="AB253" s="71">
        <f>AA253+AB139</f>
        <v>22162.83400710209</v>
      </c>
      <c r="AC253" s="71">
        <f>AB253+AC139</f>
        <v>22913.15477187209</v>
      </c>
      <c r="AD253" s="71">
        <f>AC253+AD139</f>
        <v>24579.929026842092</v>
      </c>
      <c r="AE253" s="71"/>
      <c r="AF253" s="71"/>
      <c r="AG253" s="71"/>
      <c r="AH253" s="71"/>
      <c r="AI253" s="71"/>
    </row>
    <row r="254" spans="1:35" ht="13.5">
      <c r="A254" s="31" t="s">
        <v>620</v>
      </c>
      <c r="B254" t="s">
        <v>114</v>
      </c>
      <c r="C254" s="12">
        <v>0.29200000000000004</v>
      </c>
      <c r="D254" s="12">
        <f t="shared" ref="D254" si="646">D133/C253</f>
        <v>0.16560742971887549</v>
      </c>
      <c r="E254" s="12">
        <f t="shared" ref="E254" si="647">E133/D253</f>
        <v>1.7055558730264733E-2</v>
      </c>
      <c r="F254" s="12">
        <f t="shared" ref="F254" si="648">F133/E253</f>
        <v>4.5207051904743063E-3</v>
      </c>
      <c r="G254" s="12">
        <f t="shared" ref="G254" si="649">G133/F253</f>
        <v>7.7893953066260875E-3</v>
      </c>
      <c r="H254" s="12">
        <f t="shared" ref="H254" si="650">H133/G253</f>
        <v>3.765809803091958E-2</v>
      </c>
      <c r="I254" s="12">
        <f t="shared" ref="I254" si="651">I133/H253</f>
        <v>5.345774728185046E-2</v>
      </c>
      <c r="J254" s="12">
        <f t="shared" ref="J254" si="652">J133/I253</f>
        <v>5.469549520277342E-2</v>
      </c>
      <c r="K254" s="12">
        <f t="shared" ref="K254" si="653">K133/J253</f>
        <v>5.6727204709841966E-2</v>
      </c>
      <c r="L254" s="12">
        <f t="shared" ref="L254" si="654">L133/K253</f>
        <v>5.4102422254366546E-2</v>
      </c>
      <c r="M254" s="12">
        <f t="shared" ref="M254" si="655">M133/L253</f>
        <v>5.2363997907516571E-2</v>
      </c>
      <c r="N254" s="12">
        <f t="shared" ref="N254" si="656">N133/M253</f>
        <v>3.2659913743133595E-2</v>
      </c>
      <c r="O254" s="12">
        <f t="shared" ref="O254" si="657">O133/N253</f>
        <v>6.442455597380603E-2</v>
      </c>
      <c r="P254" s="12">
        <f t="shared" ref="P254" si="658">P133/O253</f>
        <v>5.6840900486267602E-2</v>
      </c>
      <c r="Q254" s="12">
        <f t="shared" ref="Q254" si="659">Q133/P253</f>
        <v>3.8760485382709819E-2</v>
      </c>
      <c r="R254" s="12">
        <f t="shared" ref="R254" si="660">R133/Q253</f>
        <v>4.8329978501125338E-2</v>
      </c>
      <c r="S254" s="12">
        <f t="shared" ref="S254" si="661">S133/R253</f>
        <v>7.048379918455995E-2</v>
      </c>
      <c r="T254" s="12">
        <f t="shared" ref="T254:Y254" si="662">T133/S253</f>
        <v>5.4768873124147854E-2</v>
      </c>
      <c r="U254" s="12">
        <f t="shared" si="662"/>
        <v>6.3384913253956968E-2</v>
      </c>
      <c r="V254" s="12">
        <f t="shared" si="662"/>
        <v>5.5398932739193774E-2</v>
      </c>
      <c r="W254" s="12">
        <f t="shared" si="662"/>
        <v>4.6988255815172929E-2</v>
      </c>
      <c r="X254" s="12">
        <f t="shared" si="662"/>
        <v>6.7047284675756907E-2</v>
      </c>
      <c r="Y254" s="12">
        <f t="shared" si="662"/>
        <v>6.8447713470710631E-2</v>
      </c>
      <c r="Z254" s="12">
        <f>Z133/Y253</f>
        <v>6.3060524383199562E-2</v>
      </c>
      <c r="AA254" s="12">
        <f>AA133/Z253</f>
        <v>7.2400421236665999E-2</v>
      </c>
      <c r="AB254" s="12">
        <f>AB133/AA253</f>
        <v>5.3333679331237546E-2</v>
      </c>
      <c r="AC254" s="12">
        <f>AC133/AB253</f>
        <v>6.9965445583498001E-2</v>
      </c>
      <c r="AD254" s="12">
        <f>AD133/AC253</f>
        <v>9.6152353712312233E-2</v>
      </c>
      <c r="AE254" s="12"/>
      <c r="AF254" s="12"/>
      <c r="AG254" s="12"/>
      <c r="AH254" s="12"/>
      <c r="AI254" s="12"/>
    </row>
    <row r="255" spans="1:35" ht="13.5">
      <c r="A255" s="31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</row>
    <row r="256" spans="1:35" ht="13.5">
      <c r="A256" s="31" t="s">
        <v>262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9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</row>
    <row r="257" spans="1:35" ht="13.5">
      <c r="A257" s="32" t="s">
        <v>263</v>
      </c>
      <c r="C257" s="76">
        <v>561.94027912696924</v>
      </c>
      <c r="D257" s="76">
        <v>906.01633493460656</v>
      </c>
      <c r="E257" s="76">
        <v>1101.5587392281748</v>
      </c>
      <c r="F257" s="76">
        <v>1244.9653669444583</v>
      </c>
      <c r="G257" s="76">
        <v>1434.4648715315352</v>
      </c>
      <c r="H257" s="76">
        <v>1559.225038608796</v>
      </c>
      <c r="I257" s="76">
        <v>1748.9411454349429</v>
      </c>
      <c r="J257" s="76">
        <v>1971.4839729632629</v>
      </c>
      <c r="K257" s="76">
        <v>2279.818245115011</v>
      </c>
      <c r="L257" s="76">
        <v>2631.5386622464148</v>
      </c>
      <c r="M257" s="76">
        <v>3132.6273004962932</v>
      </c>
      <c r="N257" s="76">
        <v>3738.5036550537188</v>
      </c>
      <c r="O257" s="76">
        <v>4631.1806333595023</v>
      </c>
      <c r="P257" s="76">
        <v>5214.1352156469002</v>
      </c>
      <c r="Q257" s="76">
        <v>4960.3449648904461</v>
      </c>
      <c r="R257" s="76">
        <v>5762.6952321899771</v>
      </c>
      <c r="S257" s="76">
        <v>6782.6774933923234</v>
      </c>
      <c r="T257" s="76">
        <v>7301.756968166088</v>
      </c>
      <c r="U257" s="76">
        <v>7691.1259110340916</v>
      </c>
      <c r="V257" s="76">
        <v>8368.0115551386934</v>
      </c>
      <c r="W257" s="76">
        <v>9109.3963461799267</v>
      </c>
      <c r="X257" s="76">
        <v>9613.9423256811533</v>
      </c>
      <c r="Y257" s="76">
        <v>10933.912335858688</v>
      </c>
      <c r="Z257" s="76">
        <v>11968.002772679329</v>
      </c>
      <c r="AA257" s="76">
        <v>13239.387718234235</v>
      </c>
      <c r="AB257" s="76">
        <v>13234.085760872402</v>
      </c>
      <c r="AC257" s="76">
        <v>16179.464449317369</v>
      </c>
      <c r="AD257" s="76">
        <v>19452.714190085942</v>
      </c>
      <c r="AE257" s="76"/>
      <c r="AF257" s="76"/>
      <c r="AG257" s="76"/>
      <c r="AH257" s="76"/>
      <c r="AI257" s="76"/>
    </row>
    <row r="258" spans="1:35" ht="13.5">
      <c r="A258" s="32" t="s">
        <v>264</v>
      </c>
      <c r="C258" s="76">
        <v>436.1065730903411</v>
      </c>
      <c r="D258" s="76">
        <v>717.6775772942683</v>
      </c>
      <c r="E258" s="76">
        <v>849.23222986819815</v>
      </c>
      <c r="F258" s="76">
        <v>894.21339547866376</v>
      </c>
      <c r="G258" s="76">
        <v>708.7208000308193</v>
      </c>
      <c r="H258" s="76">
        <v>788.775186539419</v>
      </c>
      <c r="I258" s="76">
        <v>843.76279355904717</v>
      </c>
      <c r="J258" s="76">
        <v>898.49522531032778</v>
      </c>
      <c r="K258" s="76">
        <v>1062.4144761801333</v>
      </c>
      <c r="L258" s="76">
        <v>1372.9270859497367</v>
      </c>
      <c r="M258" s="76">
        <v>1728.2419586291901</v>
      </c>
      <c r="N258" s="76">
        <v>2104.2968866032365</v>
      </c>
      <c r="O258" s="76">
        <v>2772.2487019935556</v>
      </c>
      <c r="P258" s="76">
        <v>3498.645625132388</v>
      </c>
      <c r="Q258" s="76">
        <v>2969.3850027620638</v>
      </c>
      <c r="R258" s="76">
        <v>3232.72985157106</v>
      </c>
      <c r="S258" s="76">
        <v>4022.8377557897102</v>
      </c>
      <c r="T258" s="76">
        <v>4421.9258238174352</v>
      </c>
      <c r="U258" s="76">
        <v>4623.6878108839492</v>
      </c>
      <c r="V258" s="76">
        <v>4738.7821437712773</v>
      </c>
      <c r="W258" s="76">
        <v>4012.6336870145556</v>
      </c>
      <c r="X258" s="76">
        <v>4062.1442696698455</v>
      </c>
      <c r="Y258" s="76">
        <v>4358.5100435967197</v>
      </c>
      <c r="Z258" s="76">
        <v>4721.957881704574</v>
      </c>
      <c r="AA258" s="76">
        <v>4696.220864130114</v>
      </c>
      <c r="AB258" s="76">
        <v>4255.7473031473328</v>
      </c>
      <c r="AC258" s="76">
        <v>5023.2286606306043</v>
      </c>
      <c r="AD258" s="76">
        <v>6671.8730689870545</v>
      </c>
      <c r="AE258" s="76"/>
      <c r="AF258" s="76"/>
      <c r="AG258" s="76"/>
      <c r="AH258" s="76"/>
      <c r="AI258" s="76"/>
    </row>
    <row r="259" spans="1:35" ht="13.5">
      <c r="A259" s="33" t="s">
        <v>458</v>
      </c>
      <c r="C259" s="39">
        <f t="shared" ref="C259:S259" si="663">C17/C257*1000</f>
        <v>4674.4999999999991</v>
      </c>
      <c r="D259" s="39">
        <f t="shared" si="663"/>
        <v>4491.6984999999995</v>
      </c>
      <c r="E259" s="39">
        <f t="shared" si="663"/>
        <v>4349.9125000000013</v>
      </c>
      <c r="F259" s="39">
        <f t="shared" si="663"/>
        <v>4243.6064999999999</v>
      </c>
      <c r="G259" s="39">
        <f t="shared" si="663"/>
        <v>4157.1915000000008</v>
      </c>
      <c r="H259" s="39">
        <f t="shared" si="663"/>
        <v>4077.1310000000012</v>
      </c>
      <c r="I259" s="39">
        <f t="shared" si="663"/>
        <v>4014.3725000000004</v>
      </c>
      <c r="J259" s="39">
        <f t="shared" si="663"/>
        <v>3978.5144999999998</v>
      </c>
      <c r="K259" s="39">
        <f t="shared" si="663"/>
        <v>3951.735999999999</v>
      </c>
      <c r="L259" s="39">
        <f t="shared" si="663"/>
        <v>3927.3395000000005</v>
      </c>
      <c r="M259" s="39">
        <f t="shared" si="663"/>
        <v>3902.4684999999999</v>
      </c>
      <c r="N259" s="39">
        <f t="shared" si="663"/>
        <v>3880.3465000000006</v>
      </c>
      <c r="O259" s="39">
        <f t="shared" si="663"/>
        <v>3860.1574999999993</v>
      </c>
      <c r="P259" s="39">
        <f t="shared" si="663"/>
        <v>3848.4484999999995</v>
      </c>
      <c r="Q259" s="39">
        <f t="shared" si="663"/>
        <v>3814.4190000000003</v>
      </c>
      <c r="R259" s="39">
        <f t="shared" si="663"/>
        <v>3786.6949999999956</v>
      </c>
      <c r="S259" s="39">
        <f t="shared" si="663"/>
        <v>3756.4405000000006</v>
      </c>
      <c r="T259" s="39">
        <f t="shared" ref="T259:Z259" si="664">T17/T257*1000</f>
        <v>3728.8734999999997</v>
      </c>
      <c r="U259" s="39">
        <f t="shared" si="664"/>
        <v>3717.6674999999996</v>
      </c>
      <c r="V259" s="39">
        <f t="shared" si="664"/>
        <v>3719.4134999999997</v>
      </c>
      <c r="W259" s="39">
        <f t="shared" si="664"/>
        <v>3725.2760000000007</v>
      </c>
      <c r="X259" s="39">
        <f t="shared" si="664"/>
        <v>3727.5049999999992</v>
      </c>
      <c r="Y259" s="39">
        <f t="shared" si="664"/>
        <v>3728.0034999999998</v>
      </c>
      <c r="Z259" s="39">
        <f t="shared" si="664"/>
        <v>3726.5484999999999</v>
      </c>
      <c r="AA259" s="39">
        <f>AA17/AA257*1000</f>
        <v>3720.1610000000001</v>
      </c>
      <c r="AB259" s="39">
        <f>AB17/AB257*1000</f>
        <v>3722.7155000000002</v>
      </c>
      <c r="AC259" s="39">
        <f>AC17/AC257*1000</f>
        <v>3708.61</v>
      </c>
      <c r="AD259" s="39">
        <f>AD17/AD257*1000</f>
        <v>3688.6469999999995</v>
      </c>
      <c r="AE259" s="39"/>
      <c r="AF259" s="39"/>
      <c r="AG259" s="39"/>
      <c r="AH259" s="39"/>
      <c r="AI259" s="39"/>
    </row>
    <row r="260" spans="1:35" ht="13.5">
      <c r="A260" s="3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 ht="13.5">
      <c r="A261" s="31" t="s">
        <v>459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</row>
    <row r="262" spans="1:35" ht="13.5">
      <c r="A262" s="3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35" ht="13.5">
      <c r="A263" s="31" t="s">
        <v>454</v>
      </c>
      <c r="B263" s="10"/>
      <c r="C263" s="73">
        <v>316.97161</v>
      </c>
      <c r="D263" s="73">
        <v>983.89694700000007</v>
      </c>
      <c r="E263" s="73">
        <v>1412.1009789999998</v>
      </c>
      <c r="F263" s="73">
        <v>1627.3589302123003</v>
      </c>
      <c r="G263" s="73">
        <v>1634.5892939999999</v>
      </c>
      <c r="H263" s="73">
        <v>1556.164008</v>
      </c>
      <c r="I263" s="73">
        <v>1602.0232119999998</v>
      </c>
      <c r="J263" s="73">
        <v>1753.221941</v>
      </c>
      <c r="K263" s="73">
        <v>1852.9847420000001</v>
      </c>
      <c r="L263" s="73">
        <v>1857.6580469999999</v>
      </c>
      <c r="M263" s="73">
        <v>1734.8846979999998</v>
      </c>
      <c r="N263" s="73">
        <v>1697.4838850876602</v>
      </c>
      <c r="O263" s="73">
        <v>1790.05</v>
      </c>
      <c r="P263" s="73">
        <v>2691.4459999999999</v>
      </c>
      <c r="Q263" s="73">
        <v>3381.5129999999999</v>
      </c>
      <c r="R263" s="73">
        <v>3936.8820000000001</v>
      </c>
      <c r="S263" s="73">
        <v>4200.5770000000002</v>
      </c>
      <c r="T263" s="73">
        <v>4357.0940000000001</v>
      </c>
      <c r="U263" s="73">
        <v>4202.0259999999998</v>
      </c>
      <c r="V263" s="73">
        <v>4199.7979999999998</v>
      </c>
      <c r="W263" s="73">
        <v>4314.9089999999997</v>
      </c>
      <c r="X263" s="73">
        <v>4515.7169999999996</v>
      </c>
      <c r="Y263" s="73">
        <v>5177.3900000000003</v>
      </c>
      <c r="Z263" s="73">
        <v>5434.0919999999996</v>
      </c>
      <c r="AA263" s="73">
        <v>5741.0136054796485</v>
      </c>
      <c r="AB263" s="73">
        <v>7535.1679182645221</v>
      </c>
      <c r="AC263" s="73">
        <v>8205.3449999999993</v>
      </c>
      <c r="AD263" s="73">
        <v>8345.6270000000004</v>
      </c>
      <c r="AE263" s="73"/>
      <c r="AF263" s="73"/>
      <c r="AG263" s="73"/>
      <c r="AH263" s="73"/>
      <c r="AI263" s="73"/>
    </row>
    <row r="264" spans="1:35" ht="13.5">
      <c r="A264" s="31" t="s">
        <v>617</v>
      </c>
      <c r="C264" s="73">
        <v>154.08459449999998</v>
      </c>
      <c r="D264" s="73">
        <v>191.536272</v>
      </c>
      <c r="E264" s="73">
        <v>254.603475</v>
      </c>
      <c r="F264" s="73">
        <v>303.7912726875</v>
      </c>
      <c r="G264" s="73">
        <v>320.24947393749994</v>
      </c>
      <c r="H264" s="73">
        <v>278.39929424999997</v>
      </c>
      <c r="I264" s="73">
        <v>287.35131449999994</v>
      </c>
      <c r="J264" s="73">
        <v>310.004548</v>
      </c>
      <c r="K264" s="73">
        <v>288.66800000000001</v>
      </c>
      <c r="L264" s="73">
        <v>265.28399999999999</v>
      </c>
      <c r="M264" s="73">
        <v>233.19900000000001</v>
      </c>
      <c r="N264" s="73">
        <v>236.25800000000001</v>
      </c>
      <c r="O264" s="73">
        <v>249.46199999999999</v>
      </c>
      <c r="P264" s="73">
        <v>465.05900000000003</v>
      </c>
      <c r="Q264" s="73">
        <v>687.11900000000003</v>
      </c>
      <c r="R264" s="73">
        <v>653.28099999999995</v>
      </c>
      <c r="S264" s="73">
        <v>592.74900000000002</v>
      </c>
      <c r="T264" s="73">
        <v>359.79300000000001</v>
      </c>
      <c r="U264" s="73">
        <v>115.673</v>
      </c>
      <c r="V264" s="73">
        <v>42.594999999999999</v>
      </c>
      <c r="W264" s="73">
        <v>19.399999999999999</v>
      </c>
      <c r="X264" s="73">
        <v>5.6459999999999999</v>
      </c>
      <c r="Y264" s="73">
        <v>85.447999999999993</v>
      </c>
      <c r="Z264" s="73">
        <v>166.89500000000001</v>
      </c>
      <c r="AA264" s="73">
        <v>248.90860490875403</v>
      </c>
      <c r="AB264" s="73">
        <v>373.02953269400001</v>
      </c>
      <c r="AC264" s="73">
        <v>468.16399999999999</v>
      </c>
      <c r="AD264" s="73">
        <v>428.53199999999998</v>
      </c>
      <c r="AE264" s="73"/>
      <c r="AF264" s="73"/>
      <c r="AG264" s="73"/>
      <c r="AH264" s="73"/>
      <c r="AI264" s="73"/>
    </row>
    <row r="265" spans="1:35" ht="13.5">
      <c r="A265" s="31" t="s">
        <v>363</v>
      </c>
      <c r="B265" s="10" t="s">
        <v>164</v>
      </c>
      <c r="C265" s="2">
        <f t="shared" ref="C265:W265" si="665">C263-C264</f>
        <v>162.88701550000002</v>
      </c>
      <c r="D265" s="2">
        <f t="shared" si="665"/>
        <v>792.36067500000013</v>
      </c>
      <c r="E265" s="2">
        <f t="shared" si="665"/>
        <v>1157.4975039999999</v>
      </c>
      <c r="F265" s="2">
        <f t="shared" si="665"/>
        <v>1323.5676575248003</v>
      </c>
      <c r="G265" s="2">
        <f t="shared" si="665"/>
        <v>1314.3398200624999</v>
      </c>
      <c r="H265" s="2">
        <f t="shared" si="665"/>
        <v>1277.7647137500001</v>
      </c>
      <c r="I265" s="2">
        <f t="shared" si="665"/>
        <v>1314.6718974999999</v>
      </c>
      <c r="J265" s="2">
        <f t="shared" si="665"/>
        <v>1443.2173929999999</v>
      </c>
      <c r="K265" s="2">
        <f t="shared" si="665"/>
        <v>1564.316742</v>
      </c>
      <c r="L265" s="2">
        <f t="shared" si="665"/>
        <v>1592.3740469999998</v>
      </c>
      <c r="M265" s="2">
        <f t="shared" si="665"/>
        <v>1501.6856979999998</v>
      </c>
      <c r="N265" s="2">
        <f t="shared" si="665"/>
        <v>1461.2258850876601</v>
      </c>
      <c r="O265" s="2">
        <f t="shared" si="665"/>
        <v>1540.588</v>
      </c>
      <c r="P265" s="2">
        <f t="shared" si="665"/>
        <v>2226.3869999999997</v>
      </c>
      <c r="Q265" s="2">
        <f t="shared" si="665"/>
        <v>2694.3939999999998</v>
      </c>
      <c r="R265" s="2">
        <f t="shared" si="665"/>
        <v>3283.6010000000001</v>
      </c>
      <c r="S265" s="2">
        <f t="shared" si="665"/>
        <v>3607.8280000000004</v>
      </c>
      <c r="T265" s="2">
        <f t="shared" si="665"/>
        <v>3997.3009999999999</v>
      </c>
      <c r="U265" s="2">
        <f t="shared" si="665"/>
        <v>4086.3530000000001</v>
      </c>
      <c r="V265" s="2">
        <f>V263-V264</f>
        <v>4157.2029999999995</v>
      </c>
      <c r="W265" s="2">
        <f t="shared" si="665"/>
        <v>4295.509</v>
      </c>
      <c r="X265" s="2">
        <f t="shared" ref="X265:AD265" si="666">X263-X264</f>
        <v>4510.0709999999999</v>
      </c>
      <c r="Y265" s="2">
        <f t="shared" si="666"/>
        <v>5091.942</v>
      </c>
      <c r="Z265" s="2">
        <f t="shared" si="666"/>
        <v>5267.1969999999992</v>
      </c>
      <c r="AA265" s="2">
        <f t="shared" si="666"/>
        <v>5492.1050005708948</v>
      </c>
      <c r="AB265" s="2">
        <f t="shared" si="666"/>
        <v>7162.1383855705217</v>
      </c>
      <c r="AC265" s="2">
        <f t="shared" si="666"/>
        <v>7737.1809999999996</v>
      </c>
      <c r="AD265" s="2">
        <f t="shared" si="666"/>
        <v>7917.0950000000003</v>
      </c>
      <c r="AE265" s="2"/>
      <c r="AF265" s="2"/>
      <c r="AG265" s="2"/>
      <c r="AH265" s="2"/>
      <c r="AI265" s="2"/>
    </row>
    <row r="266" spans="1:35">
      <c r="S266" s="10"/>
      <c r="T266" s="77"/>
    </row>
    <row r="267" spans="1:35" ht="13.5">
      <c r="A267" s="31" t="s">
        <v>367</v>
      </c>
      <c r="B267" s="35" t="s">
        <v>165</v>
      </c>
      <c r="C267" s="73">
        <v>140.55000000000001</v>
      </c>
      <c r="D267" s="73">
        <v>297.35000000000002</v>
      </c>
      <c r="E267" s="73">
        <v>451.57900000000001</v>
      </c>
      <c r="F267" s="73">
        <v>556.52200000000005</v>
      </c>
      <c r="G267" s="73">
        <v>1343.4849999999999</v>
      </c>
      <c r="H267" s="73">
        <v>1497.971</v>
      </c>
      <c r="I267" s="73">
        <v>1492.4110000000001</v>
      </c>
      <c r="J267" s="73">
        <v>1520.346</v>
      </c>
      <c r="K267" s="73">
        <v>1567.9</v>
      </c>
      <c r="L267" s="73">
        <v>1575.78</v>
      </c>
      <c r="M267" s="73">
        <v>1535.35</v>
      </c>
      <c r="N267" s="73">
        <v>1510.92</v>
      </c>
      <c r="O267" s="73">
        <v>1489.92</v>
      </c>
      <c r="P267" s="73">
        <v>1458.9</v>
      </c>
      <c r="Q267" s="73">
        <v>1693.2</v>
      </c>
      <c r="R267" s="73">
        <v>1818.3000000000002</v>
      </c>
      <c r="S267" s="73">
        <v>1862.6</v>
      </c>
      <c r="T267" s="73">
        <v>1895.1999999999998</v>
      </c>
      <c r="U267" s="73">
        <v>2016.9</v>
      </c>
      <c r="V267" s="73">
        <v>2570.4</v>
      </c>
      <c r="W267" s="73">
        <v>2827.3</v>
      </c>
      <c r="X267" s="73">
        <f>2498.651+672</f>
        <v>3170.6509999999998</v>
      </c>
      <c r="Y267" s="73">
        <v>3535.2</v>
      </c>
      <c r="Z267" s="73">
        <v>3922.5</v>
      </c>
      <c r="AA267" s="73">
        <v>4827</v>
      </c>
      <c r="AB267" s="73">
        <v>6145.2999999999993</v>
      </c>
      <c r="AC267" s="73">
        <v>5798.8</v>
      </c>
      <c r="AD267" s="73">
        <v>7105.1</v>
      </c>
      <c r="AE267" s="73"/>
      <c r="AF267" s="73"/>
      <c r="AG267" s="73"/>
      <c r="AH267" s="73"/>
      <c r="AI267" s="73"/>
    </row>
    <row r="268" spans="1:35" ht="13.5">
      <c r="A268" s="31" t="s">
        <v>636</v>
      </c>
      <c r="B268" s="35"/>
      <c r="C268" s="73">
        <v>0</v>
      </c>
      <c r="D268" s="73">
        <v>0</v>
      </c>
      <c r="E268" s="73">
        <v>0</v>
      </c>
      <c r="F268" s="73">
        <v>0</v>
      </c>
      <c r="G268" s="73">
        <v>676.1</v>
      </c>
      <c r="H268" s="73">
        <v>676.1</v>
      </c>
      <c r="I268" s="73">
        <v>676.1</v>
      </c>
      <c r="J268" s="73">
        <v>676.1</v>
      </c>
      <c r="K268" s="73">
        <v>676.1</v>
      </c>
      <c r="L268" s="73">
        <v>676.1</v>
      </c>
      <c r="M268" s="73">
        <v>676.1</v>
      </c>
      <c r="N268" s="73">
        <v>676.1</v>
      </c>
      <c r="O268" s="73">
        <v>676.1</v>
      </c>
      <c r="P268" s="73">
        <v>676.1</v>
      </c>
      <c r="Q268" s="73">
        <v>675.3</v>
      </c>
      <c r="R268" s="73">
        <v>674.1</v>
      </c>
      <c r="S268" s="73">
        <v>673.1</v>
      </c>
      <c r="T268" s="73">
        <v>672</v>
      </c>
      <c r="U268" s="73">
        <v>672</v>
      </c>
      <c r="V268" s="73">
        <v>672</v>
      </c>
      <c r="W268" s="73">
        <v>672</v>
      </c>
      <c r="X268" s="73">
        <v>672</v>
      </c>
      <c r="Y268" s="73">
        <v>672</v>
      </c>
      <c r="Z268" s="73">
        <v>672</v>
      </c>
      <c r="AA268" s="73">
        <v>672</v>
      </c>
      <c r="AB268" s="73">
        <v>0</v>
      </c>
      <c r="AC268" s="73">
        <v>0</v>
      </c>
      <c r="AD268" s="73">
        <v>0</v>
      </c>
      <c r="AE268" s="73"/>
      <c r="AF268" s="73"/>
      <c r="AG268" s="73"/>
      <c r="AH268" s="73"/>
      <c r="AI268" s="73"/>
    </row>
    <row r="269" spans="1:35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1" spans="1:35">
      <c r="A271" s="6" t="s">
        <v>679</v>
      </c>
    </row>
    <row r="272" spans="1:35"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</row>
    <row r="273" spans="1:35">
      <c r="A273" t="s">
        <v>680</v>
      </c>
    </row>
    <row r="274" spans="1:35">
      <c r="A274" t="s">
        <v>621</v>
      </c>
      <c r="B274" t="s">
        <v>681</v>
      </c>
      <c r="C274">
        <v>3.3410000000000002</v>
      </c>
      <c r="D274">
        <v>3.9249999999999998</v>
      </c>
      <c r="E274">
        <v>3.9929999999999999</v>
      </c>
      <c r="F274">
        <v>2.593</v>
      </c>
      <c r="G274">
        <v>3.5379999999999998</v>
      </c>
      <c r="H274">
        <v>4.8070000000000004</v>
      </c>
      <c r="I274">
        <v>2.4470000000000001</v>
      </c>
      <c r="J274">
        <v>2.9279999999999999</v>
      </c>
      <c r="K274">
        <v>4.2670000000000003</v>
      </c>
      <c r="L274">
        <v>5.4210000000000003</v>
      </c>
      <c r="M274">
        <v>4.867</v>
      </c>
      <c r="N274">
        <v>5.4269999999999996</v>
      </c>
      <c r="O274">
        <v>5.5609999999999999</v>
      </c>
      <c r="P274">
        <v>3.0539999999999998</v>
      </c>
      <c r="Q274">
        <v>-8.4000000000000005E-2</v>
      </c>
      <c r="R274">
        <v>5.431</v>
      </c>
      <c r="S274">
        <v>4.2880000000000003</v>
      </c>
      <c r="T274">
        <v>3.532</v>
      </c>
      <c r="U274">
        <v>3.4470000000000001</v>
      </c>
      <c r="V274">
        <v>3.5129999999999999</v>
      </c>
      <c r="W274">
        <v>3.4180000000000001</v>
      </c>
      <c r="X274">
        <v>3.2650000000000001</v>
      </c>
      <c r="Y274">
        <v>3.7679999999999998</v>
      </c>
      <c r="Z274">
        <v>3.6070000000000002</v>
      </c>
      <c r="AA274">
        <v>2.8069999999999999</v>
      </c>
      <c r="AB274">
        <v>-2.9529999999999998</v>
      </c>
      <c r="AC274">
        <v>6.0209999999999999</v>
      </c>
      <c r="AD274">
        <v>3.1920000000000002</v>
      </c>
      <c r="AE274">
        <v>2.6549999999999998</v>
      </c>
      <c r="AF274">
        <v>3.1829999999999998</v>
      </c>
      <c r="AG274">
        <v>3.355</v>
      </c>
      <c r="AH274">
        <v>3.3410000000000002</v>
      </c>
      <c r="AI274">
        <v>3.2480000000000002</v>
      </c>
    </row>
    <row r="275" spans="1:35">
      <c r="B275" t="s">
        <v>682</v>
      </c>
      <c r="C275">
        <v>2.923</v>
      </c>
      <c r="D275">
        <v>3.347</v>
      </c>
      <c r="E275">
        <v>3.496</v>
      </c>
      <c r="F275">
        <v>2.3650000000000002</v>
      </c>
      <c r="G275">
        <v>3.1680000000000001</v>
      </c>
      <c r="H275">
        <v>4.2160000000000002</v>
      </c>
      <c r="I275">
        <v>1.6910000000000001</v>
      </c>
      <c r="J275">
        <v>1.919</v>
      </c>
      <c r="K275">
        <v>2.8719999999999999</v>
      </c>
      <c r="L275">
        <v>4.03</v>
      </c>
      <c r="M275">
        <v>3.5779999999999998</v>
      </c>
      <c r="N275">
        <v>3.9550000000000001</v>
      </c>
      <c r="O275">
        <v>3.843</v>
      </c>
      <c r="P275">
        <v>1.575</v>
      </c>
      <c r="Q275">
        <v>-2.004</v>
      </c>
      <c r="R275">
        <v>4.173</v>
      </c>
      <c r="S275">
        <v>3.0720000000000001</v>
      </c>
      <c r="T275">
        <v>2.4790000000000001</v>
      </c>
      <c r="U275">
        <v>2.617</v>
      </c>
      <c r="V275">
        <v>2.8050000000000002</v>
      </c>
      <c r="W275">
        <v>2.823</v>
      </c>
      <c r="X275">
        <v>2.6240000000000001</v>
      </c>
      <c r="Y275">
        <v>3.2879999999999998</v>
      </c>
      <c r="Z275">
        <v>3.1880000000000002</v>
      </c>
      <c r="AA275">
        <v>2.4849999999999999</v>
      </c>
      <c r="AB275">
        <v>-3.3610000000000002</v>
      </c>
      <c r="AC275">
        <v>5.7809999999999997</v>
      </c>
      <c r="AD275">
        <v>2.871</v>
      </c>
      <c r="AE275">
        <v>2.1469999999999998</v>
      </c>
      <c r="AF275">
        <v>2.6269999999999998</v>
      </c>
      <c r="AG275">
        <v>2.88</v>
      </c>
      <c r="AH275">
        <v>2.891</v>
      </c>
      <c r="AI275">
        <v>2.786</v>
      </c>
    </row>
    <row r="276" spans="1:35">
      <c r="X276" s="12">
        <f>X275/100</f>
        <v>2.6239999999999999E-2</v>
      </c>
      <c r="Y276" s="12">
        <f t="shared" ref="Y276:AI276" si="667">Y275/100</f>
        <v>3.288E-2</v>
      </c>
      <c r="Z276" s="12">
        <f t="shared" si="667"/>
        <v>3.1879999999999999E-2</v>
      </c>
      <c r="AA276" s="12">
        <f t="shared" si="667"/>
        <v>2.4849999999999997E-2</v>
      </c>
      <c r="AB276" s="12">
        <f t="shared" si="667"/>
        <v>-3.3610000000000001E-2</v>
      </c>
      <c r="AC276" s="12">
        <f t="shared" si="667"/>
        <v>5.781E-2</v>
      </c>
      <c r="AD276" s="12">
        <f t="shared" si="667"/>
        <v>2.8709999999999999E-2</v>
      </c>
      <c r="AE276" s="12">
        <f t="shared" si="667"/>
        <v>2.147E-2</v>
      </c>
      <c r="AF276" s="12">
        <f t="shared" si="667"/>
        <v>2.6269999999999998E-2</v>
      </c>
      <c r="AG276" s="12">
        <f t="shared" si="667"/>
        <v>2.8799999999999999E-2</v>
      </c>
      <c r="AH276" s="12">
        <f t="shared" si="667"/>
        <v>2.8910000000000002E-2</v>
      </c>
      <c r="AI276" s="12">
        <f t="shared" si="667"/>
        <v>2.7859999999999999E-2</v>
      </c>
    </row>
    <row r="278" spans="1:35">
      <c r="A278" t="s">
        <v>683</v>
      </c>
      <c r="B278" t="s">
        <v>681</v>
      </c>
      <c r="C278">
        <v>16.067</v>
      </c>
      <c r="D278">
        <v>9.3339999999999996</v>
      </c>
      <c r="E278">
        <v>6.516</v>
      </c>
      <c r="F278">
        <v>6.3070000000000004</v>
      </c>
      <c r="G278">
        <v>6.1619999999999999</v>
      </c>
      <c r="H278">
        <v>4.84</v>
      </c>
      <c r="I278">
        <v>4.5629999999999997</v>
      </c>
      <c r="J278">
        <v>3.6389999999999998</v>
      </c>
      <c r="K278">
        <v>3.8759999999999999</v>
      </c>
      <c r="L278">
        <v>3.7709999999999999</v>
      </c>
      <c r="M278">
        <v>4.0250000000000004</v>
      </c>
      <c r="N278">
        <v>4.0209999999999999</v>
      </c>
      <c r="O278">
        <v>4.2850000000000001</v>
      </c>
      <c r="P278">
        <v>6.306</v>
      </c>
      <c r="Q278">
        <v>2.7490000000000001</v>
      </c>
      <c r="R278">
        <v>3.6930000000000001</v>
      </c>
      <c r="S278">
        <v>5.0359999999999996</v>
      </c>
      <c r="T278">
        <v>4.0469999999999997</v>
      </c>
      <c r="U278">
        <v>3.5950000000000002</v>
      </c>
      <c r="V278">
        <v>3.2010000000000001</v>
      </c>
      <c r="W278">
        <v>2.714</v>
      </c>
      <c r="X278">
        <v>2.7280000000000002</v>
      </c>
      <c r="Y278">
        <v>3.2519999999999998</v>
      </c>
      <c r="Z278">
        <v>3.6480000000000001</v>
      </c>
      <c r="AA278">
        <v>3.508</v>
      </c>
      <c r="AB278">
        <v>3.2320000000000002</v>
      </c>
      <c r="AC278">
        <v>4.7039999999999997</v>
      </c>
      <c r="AD278">
        <v>8.7509999999999994</v>
      </c>
      <c r="AE278">
        <v>6.52</v>
      </c>
      <c r="AF278">
        <v>4.1319999999999997</v>
      </c>
      <c r="AG278">
        <v>3.56</v>
      </c>
      <c r="AH278">
        <v>3.379</v>
      </c>
      <c r="AI278">
        <v>3.33</v>
      </c>
    </row>
    <row r="279" spans="1:35">
      <c r="A279" t="s">
        <v>621</v>
      </c>
      <c r="C279" s="53">
        <f t="shared" ref="C279" si="668">C278/100</f>
        <v>0.16067000000000001</v>
      </c>
      <c r="D279" s="53">
        <f t="shared" ref="D279" si="669">D278/100</f>
        <v>9.3339999999999992E-2</v>
      </c>
      <c r="E279" s="53">
        <f t="shared" ref="E279" si="670">E278/100</f>
        <v>6.5159999999999996E-2</v>
      </c>
      <c r="F279" s="53">
        <f t="shared" ref="F279" si="671">F278/100</f>
        <v>6.3070000000000001E-2</v>
      </c>
      <c r="G279" s="53">
        <f t="shared" ref="G279" si="672">G278/100</f>
        <v>6.1620000000000001E-2</v>
      </c>
      <c r="H279" s="53">
        <f t="shared" ref="H279" si="673">H278/100</f>
        <v>4.8399999999999999E-2</v>
      </c>
      <c r="I279" s="53">
        <f t="shared" ref="I279" si="674">I278/100</f>
        <v>4.5629999999999997E-2</v>
      </c>
      <c r="J279" s="53">
        <f t="shared" ref="J279" si="675">J278/100</f>
        <v>3.6389999999999999E-2</v>
      </c>
      <c r="K279" s="53">
        <f t="shared" ref="K279" si="676">K278/100</f>
        <v>3.8759999999999996E-2</v>
      </c>
      <c r="L279" s="53">
        <f t="shared" ref="L279" si="677">L278/100</f>
        <v>3.771E-2</v>
      </c>
      <c r="M279" s="53">
        <f t="shared" ref="M279" si="678">M278/100</f>
        <v>4.0250000000000001E-2</v>
      </c>
      <c r="N279" s="53">
        <f t="shared" ref="N279" si="679">N278/100</f>
        <v>4.0209999999999996E-2</v>
      </c>
      <c r="O279" s="53">
        <f t="shared" ref="O279" si="680">O278/100</f>
        <v>4.2849999999999999E-2</v>
      </c>
      <c r="P279" s="53">
        <f t="shared" ref="P279" si="681">P278/100</f>
        <v>6.3060000000000005E-2</v>
      </c>
      <c r="Q279" s="53">
        <f t="shared" ref="Q279" si="682">Q278/100</f>
        <v>2.7490000000000001E-2</v>
      </c>
      <c r="R279" s="53">
        <f t="shared" ref="R279" si="683">R278/100</f>
        <v>3.6929999999999998E-2</v>
      </c>
      <c r="S279" s="53">
        <f t="shared" ref="S279" si="684">S278/100</f>
        <v>5.0359999999999995E-2</v>
      </c>
      <c r="T279" s="53">
        <f t="shared" ref="T279:X279" si="685">T278/100</f>
        <v>4.0469999999999999E-2</v>
      </c>
      <c r="U279" s="53">
        <f t="shared" si="685"/>
        <v>3.5950000000000003E-2</v>
      </c>
      <c r="V279" s="53">
        <f t="shared" si="685"/>
        <v>3.2010000000000004E-2</v>
      </c>
      <c r="W279" s="53">
        <f t="shared" si="685"/>
        <v>2.7140000000000001E-2</v>
      </c>
      <c r="X279" s="53">
        <f t="shared" si="685"/>
        <v>2.7280000000000002E-2</v>
      </c>
      <c r="Y279" s="53">
        <f>Y278/100</f>
        <v>3.252E-2</v>
      </c>
      <c r="Z279" s="53">
        <f t="shared" ref="Z279:AG279" si="686">Z278/100</f>
        <v>3.6479999999999999E-2</v>
      </c>
      <c r="AA279" s="53">
        <f t="shared" si="686"/>
        <v>3.508E-2</v>
      </c>
      <c r="AB279" s="53">
        <f t="shared" si="686"/>
        <v>3.2320000000000002E-2</v>
      </c>
      <c r="AC279" s="53">
        <f t="shared" si="686"/>
        <v>4.7039999999999998E-2</v>
      </c>
      <c r="AD279" s="53">
        <f t="shared" si="686"/>
        <v>8.7509999999999991E-2</v>
      </c>
      <c r="AE279" s="53">
        <f t="shared" si="686"/>
        <v>6.5199999999999994E-2</v>
      </c>
      <c r="AF279" s="53">
        <f t="shared" si="686"/>
        <v>4.1319999999999996E-2</v>
      </c>
      <c r="AG279" s="53">
        <f t="shared" si="686"/>
        <v>3.56E-2</v>
      </c>
      <c r="AH279" s="53">
        <f>AH278/100</f>
        <v>3.3790000000000001E-2</v>
      </c>
      <c r="AI279" s="53">
        <f>AI278/100</f>
        <v>3.3300000000000003E-2</v>
      </c>
    </row>
    <row r="280" spans="1:35">
      <c r="C280" s="53">
        <f t="shared" ref="C280:S280" si="687">C235</f>
        <v>0.15154999999999999</v>
      </c>
      <c r="D280" s="53">
        <f t="shared" si="687"/>
        <v>9.336000000000011E-2</v>
      </c>
      <c r="E280" s="53">
        <f t="shared" si="687"/>
        <v>6.520999999999999E-2</v>
      </c>
      <c r="F280" s="53">
        <f t="shared" si="687"/>
        <v>6.3159999999999883E-2</v>
      </c>
      <c r="G280" s="53">
        <f t="shared" si="687"/>
        <v>6.1760000000000037E-2</v>
      </c>
      <c r="H280" s="53">
        <f t="shared" si="687"/>
        <v>4.8280000000000101E-2</v>
      </c>
      <c r="I280" s="53">
        <f t="shared" si="687"/>
        <v>4.5690000000000008E-2</v>
      </c>
      <c r="J280" s="53">
        <f t="shared" si="687"/>
        <v>3.6399999999999988E-2</v>
      </c>
      <c r="K280" s="53">
        <f t="shared" si="687"/>
        <v>3.8850000000000051E-2</v>
      </c>
      <c r="L280" s="53">
        <f t="shared" si="687"/>
        <v>3.7770000000000081E-2</v>
      </c>
      <c r="M280" s="53">
        <f t="shared" si="687"/>
        <v>4.0350000000000108E-2</v>
      </c>
      <c r="N280" s="53">
        <f t="shared" si="687"/>
        <v>4.0340000000000042E-2</v>
      </c>
      <c r="O280" s="53">
        <f t="shared" si="687"/>
        <v>4.2729999999999935E-2</v>
      </c>
      <c r="P280" s="53">
        <f t="shared" si="687"/>
        <v>6.3690000000000024E-2</v>
      </c>
      <c r="Q280" s="53">
        <f t="shared" si="687"/>
        <v>2.7530000000000054E-2</v>
      </c>
      <c r="R280" s="53">
        <f t="shared" si="687"/>
        <v>3.7230000000000096E-2</v>
      </c>
      <c r="S280" s="53">
        <f t="shared" si="687"/>
        <v>5.0380000000000091E-2</v>
      </c>
      <c r="T280" s="53">
        <f t="shared" ref="T280:X280" si="688">T235</f>
        <v>4.0410000000000057E-2</v>
      </c>
      <c r="U280" s="53">
        <f t="shared" si="688"/>
        <v>3.5879999999999912E-2</v>
      </c>
      <c r="V280" s="53">
        <f t="shared" si="688"/>
        <v>3.1910000000000105E-2</v>
      </c>
      <c r="W280" s="53">
        <f t="shared" si="688"/>
        <v>2.7079999999999993E-2</v>
      </c>
      <c r="X280" s="53">
        <f t="shared" si="688"/>
        <v>2.7279999999999971E-2</v>
      </c>
      <c r="Y280" s="53">
        <f>Y235</f>
        <v>3.2520000000000104E-2</v>
      </c>
      <c r="Z280" s="53">
        <f t="shared" ref="Z280:AI280" si="689">Z235</f>
        <v>3.6480000000000068E-2</v>
      </c>
      <c r="AA280" s="53">
        <f t="shared" si="689"/>
        <v>3.508E-2</v>
      </c>
      <c r="AB280" s="53">
        <f t="shared" si="689"/>
        <v>3.2319999999999904E-2</v>
      </c>
      <c r="AC280" s="53">
        <f t="shared" si="689"/>
        <v>4.7039999999999971E-2</v>
      </c>
      <c r="AD280" s="53">
        <f t="shared" si="689"/>
        <v>8.7509999999999977E-2</v>
      </c>
      <c r="AE280" s="53">
        <f t="shared" si="689"/>
        <v>6.5199999999999925E-2</v>
      </c>
      <c r="AF280" s="53">
        <f t="shared" si="689"/>
        <v>4.1320000000000023E-2</v>
      </c>
      <c r="AG280" s="53">
        <f t="shared" si="689"/>
        <v>3.5600000000000076E-2</v>
      </c>
      <c r="AH280" s="53">
        <f t="shared" si="689"/>
        <v>3.3789999999999987E-2</v>
      </c>
      <c r="AI280" s="53">
        <f t="shared" si="689"/>
        <v>3.3300000000000107E-2</v>
      </c>
    </row>
    <row r="281" spans="1:35">
      <c r="C281" s="102">
        <f>C279-C280</f>
        <v>9.120000000000017E-3</v>
      </c>
      <c r="D281" s="102">
        <f t="shared" ref="D281:M281" si="690">D279-D280</f>
        <v>-2.0000000000117146E-5</v>
      </c>
      <c r="E281" s="102">
        <f t="shared" si="690"/>
        <v>-4.9999999999994493E-5</v>
      </c>
      <c r="F281" s="102">
        <f t="shared" si="690"/>
        <v>-8.9999999999881841E-5</v>
      </c>
      <c r="G281" s="102">
        <f t="shared" si="690"/>
        <v>-1.4000000000003593E-4</v>
      </c>
      <c r="H281" s="102">
        <f t="shared" si="690"/>
        <v>1.1999999999989797E-4</v>
      </c>
      <c r="I281" s="102">
        <f t="shared" si="690"/>
        <v>-6.0000000000011433E-5</v>
      </c>
      <c r="J281" s="102">
        <f t="shared" si="690"/>
        <v>-9.9999999999891842E-6</v>
      </c>
      <c r="K281" s="102">
        <f t="shared" si="690"/>
        <v>-9.0000000000055314E-5</v>
      </c>
      <c r="L281" s="102">
        <f t="shared" si="690"/>
        <v>-6.0000000000080822E-5</v>
      </c>
      <c r="M281" s="102">
        <f t="shared" si="690"/>
        <v>-1.0000000000010695E-4</v>
      </c>
      <c r="N281" s="102">
        <f t="shared" ref="N281" si="691">N279-N280</f>
        <v>-1.3000000000004674E-4</v>
      </c>
      <c r="O281" s="102">
        <f t="shared" ref="O281" si="692">O279-O280</f>
        <v>1.200000000000645E-4</v>
      </c>
      <c r="P281" s="102">
        <f t="shared" ref="P281" si="693">P279-P280</f>
        <v>-6.3000000000001943E-4</v>
      </c>
      <c r="Q281" s="102">
        <f t="shared" ref="Q281" si="694">Q279-Q280</f>
        <v>-4.0000000000053881E-5</v>
      </c>
      <c r="R281" s="102">
        <f t="shared" ref="R281" si="695">R279-R280</f>
        <v>-3.000000000000988E-4</v>
      </c>
      <c r="S281" s="102">
        <f t="shared" ref="S281" si="696">S279-S280</f>
        <v>-2.000000000009633E-5</v>
      </c>
      <c r="T281" s="102">
        <f t="shared" ref="T281" si="697">T279-T280</f>
        <v>5.9999999999942044E-5</v>
      </c>
      <c r="U281" s="102">
        <f t="shared" ref="U281" si="698">U279-U280</f>
        <v>7.0000000000090823E-5</v>
      </c>
      <c r="V281" s="102">
        <f t="shared" ref="V281:W281" si="699">V279-V280</f>
        <v>9.9999999999898781E-5</v>
      </c>
      <c r="W281" s="102">
        <f t="shared" si="699"/>
        <v>6.0000000000007964E-5</v>
      </c>
      <c r="X281" s="102">
        <f t="shared" ref="X281" si="700">X279-X280</f>
        <v>3.1225022567582528E-17</v>
      </c>
      <c r="Y281" s="102">
        <f t="shared" ref="Y281" si="701">Y279-Y280</f>
        <v>-1.0408340855860843E-16</v>
      </c>
      <c r="Z281" s="102">
        <f t="shared" ref="Z281" si="702">Z279-Z280</f>
        <v>-6.9388939039072284E-17</v>
      </c>
      <c r="AA281" s="102">
        <f t="shared" ref="AA281" si="703">AA279-AA280</f>
        <v>0</v>
      </c>
      <c r="AB281" s="102">
        <f t="shared" ref="AB281" si="704">AB279-AB280</f>
        <v>9.7144514654701197E-17</v>
      </c>
      <c r="AC281" s="102">
        <f t="shared" ref="AC281" si="705">AC279-AC280</f>
        <v>0</v>
      </c>
      <c r="AD281" s="102">
        <f t="shared" ref="AD281" si="706">AD279-AD280</f>
        <v>0</v>
      </c>
      <c r="AE281" s="102">
        <f t="shared" ref="AE281" si="707">AE279-AE280</f>
        <v>0</v>
      </c>
      <c r="AF281" s="102">
        <f>AF279-AF280</f>
        <v>0</v>
      </c>
      <c r="AG281" s="102">
        <f t="shared" ref="AG281" si="708">AG279-AG280</f>
        <v>-7.6327832942979512E-17</v>
      </c>
      <c r="AH281" s="102">
        <f t="shared" ref="AH281:AI281" si="709">AH279-AH280</f>
        <v>0</v>
      </c>
      <c r="AI281" s="102">
        <f t="shared" si="709"/>
        <v>-1.0408340855860843E-16</v>
      </c>
    </row>
    <row r="282" spans="1:35">
      <c r="W282" s="12">
        <v>1</v>
      </c>
      <c r="X282" s="12">
        <f>W282*(1+X279)</f>
        <v>1.02728</v>
      </c>
      <c r="Y282" s="12">
        <f t="shared" ref="Y282:AI282" si="710">X282*(1+Y279)</f>
        <v>1.0606871456</v>
      </c>
      <c r="Z282" s="12">
        <f t="shared" si="710"/>
        <v>1.099381012671488</v>
      </c>
      <c r="AA282" s="12">
        <f t="shared" si="710"/>
        <v>1.1379472985960037</v>
      </c>
      <c r="AB282" s="12">
        <f t="shared" si="710"/>
        <v>1.1747257552866264</v>
      </c>
      <c r="AC282" s="12">
        <f t="shared" si="710"/>
        <v>1.2299848548153092</v>
      </c>
      <c r="AD282" s="12">
        <f t="shared" si="710"/>
        <v>1.3376208294601968</v>
      </c>
      <c r="AE282" s="12">
        <f t="shared" si="710"/>
        <v>1.4248337075410016</v>
      </c>
      <c r="AF282" s="12">
        <f t="shared" si="710"/>
        <v>1.4837078363365959</v>
      </c>
      <c r="AG282" s="12">
        <f t="shared" si="710"/>
        <v>1.5365278353101788</v>
      </c>
      <c r="AH282" s="12">
        <f t="shared" si="710"/>
        <v>1.5884471108653098</v>
      </c>
      <c r="AI282" s="12">
        <f t="shared" si="710"/>
        <v>1.6413423996571248</v>
      </c>
    </row>
  </sheetData>
  <phoneticPr fontId="0" type="noConversion"/>
  <printOptions horizontalCentered="1"/>
  <pageMargins left="0.74803149606299202" right="0.74803149606299202" top="0" bottom="0" header="0" footer="0"/>
  <pageSetup paperSize="9" scale="2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J157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F3" sqref="AF3:AJ157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9" width="9.140625" hidden="1" customWidth="1"/>
    <col min="30" max="31" width="0" hidden="1" customWidth="1"/>
  </cols>
  <sheetData>
    <row r="1" spans="1:36" ht="15">
      <c r="A1" s="1" t="s">
        <v>460</v>
      </c>
      <c r="B1" s="31"/>
    </row>
    <row r="2" spans="1:36" ht="13.5">
      <c r="B2" s="31"/>
      <c r="C2" s="6" t="s">
        <v>0</v>
      </c>
      <c r="D2" s="6">
        <v>1995</v>
      </c>
      <c r="E2" s="6">
        <v>1996</v>
      </c>
      <c r="F2" s="6">
        <v>1997</v>
      </c>
      <c r="G2" s="6">
        <v>1998</v>
      </c>
      <c r="H2" s="6">
        <v>1999</v>
      </c>
      <c r="I2" s="6">
        <v>2000</v>
      </c>
      <c r="J2" s="6">
        <v>2001</v>
      </c>
      <c r="K2" s="6">
        <v>2002</v>
      </c>
      <c r="L2" s="6">
        <v>2003</v>
      </c>
      <c r="M2" s="6">
        <v>2004</v>
      </c>
      <c r="N2" s="6">
        <v>2005</v>
      </c>
      <c r="O2" s="6">
        <v>2006</v>
      </c>
      <c r="P2" s="6">
        <v>2007</v>
      </c>
      <c r="Q2" s="6">
        <v>2008</v>
      </c>
      <c r="R2" s="6">
        <v>2009</v>
      </c>
      <c r="S2" s="6">
        <v>2010</v>
      </c>
      <c r="T2" s="6">
        <v>2011</v>
      </c>
      <c r="U2" s="6">
        <v>2012</v>
      </c>
      <c r="V2" s="6">
        <v>2013</v>
      </c>
      <c r="W2" s="6">
        <v>2014</v>
      </c>
      <c r="X2" s="6">
        <v>2015</v>
      </c>
      <c r="Y2" s="6">
        <v>2016</v>
      </c>
      <c r="Z2" s="6">
        <v>2017</v>
      </c>
      <c r="AA2" s="6">
        <v>2018</v>
      </c>
      <c r="AB2" s="6">
        <v>2019</v>
      </c>
      <c r="AC2" s="6">
        <v>2020</v>
      </c>
      <c r="AD2" s="6">
        <v>2021</v>
      </c>
      <c r="AE2" s="6">
        <v>2022</v>
      </c>
      <c r="AF2" s="6">
        <v>2023</v>
      </c>
      <c r="AG2" s="6">
        <v>2024</v>
      </c>
      <c r="AH2" s="6">
        <v>2025</v>
      </c>
      <c r="AI2" s="6">
        <v>2026</v>
      </c>
      <c r="AJ2" s="6">
        <v>2027</v>
      </c>
    </row>
    <row r="3" spans="1:36" ht="13.5">
      <c r="A3">
        <v>1</v>
      </c>
      <c r="B3" s="31" t="s">
        <v>461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>
        <v>332.49</v>
      </c>
      <c r="Z3">
        <v>454.05</v>
      </c>
      <c r="AA3">
        <v>716.21</v>
      </c>
      <c r="AB3">
        <v>916.97</v>
      </c>
      <c r="AC3">
        <v>901.92</v>
      </c>
      <c r="AD3">
        <v>2655.81</v>
      </c>
      <c r="AE3">
        <v>1005</v>
      </c>
      <c r="AF3">
        <v>1170</v>
      </c>
      <c r="AG3">
        <v>1131</v>
      </c>
      <c r="AH3">
        <v>1186</v>
      </c>
      <c r="AI3">
        <v>2585</v>
      </c>
      <c r="AJ3">
        <v>1276</v>
      </c>
    </row>
    <row r="4" spans="1:36" ht="13.5">
      <c r="A4">
        <v>2</v>
      </c>
      <c r="B4" s="31" t="s">
        <v>462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>
        <v>307.54000000000002</v>
      </c>
      <c r="Z4">
        <v>427.43</v>
      </c>
      <c r="AA4">
        <v>712.98</v>
      </c>
      <c r="AB4">
        <v>916.97</v>
      </c>
      <c r="AC4">
        <v>901.92</v>
      </c>
      <c r="AD4">
        <v>2655.81</v>
      </c>
      <c r="AE4">
        <v>1005</v>
      </c>
      <c r="AF4">
        <v>1170</v>
      </c>
      <c r="AG4">
        <v>1131</v>
      </c>
      <c r="AH4">
        <v>1186</v>
      </c>
      <c r="AI4">
        <v>2585</v>
      </c>
      <c r="AJ4">
        <v>1276</v>
      </c>
    </row>
    <row r="5" spans="1:36" ht="13.5">
      <c r="A5">
        <v>3</v>
      </c>
      <c r="B5" s="31" t="s">
        <v>463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>
        <v>8824.52</v>
      </c>
      <c r="Z5">
        <v>9194.34</v>
      </c>
      <c r="AA5">
        <v>9492.78999999999</v>
      </c>
      <c r="AB5">
        <v>10519.4</v>
      </c>
      <c r="AC5">
        <v>12959.66</v>
      </c>
      <c r="AD5">
        <v>14767.2</v>
      </c>
      <c r="AE5">
        <v>15743</v>
      </c>
      <c r="AF5">
        <v>17653</v>
      </c>
      <c r="AG5">
        <v>19525</v>
      </c>
      <c r="AH5">
        <v>20990</v>
      </c>
      <c r="AI5">
        <v>22514</v>
      </c>
      <c r="AJ5">
        <v>24221</v>
      </c>
    </row>
    <row r="6" spans="1:36" ht="13.5">
      <c r="A6">
        <v>4</v>
      </c>
      <c r="B6" s="31" t="s">
        <v>464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>
        <v>9675.5</v>
      </c>
      <c r="Z6">
        <v>10921.16</v>
      </c>
      <c r="AA6">
        <v>11822.15</v>
      </c>
      <c r="AB6">
        <v>12907.35</v>
      </c>
      <c r="AC6">
        <v>12407.02</v>
      </c>
      <c r="AD6">
        <v>15142.68</v>
      </c>
      <c r="AE6">
        <v>19217</v>
      </c>
      <c r="AF6">
        <v>21215</v>
      </c>
      <c r="AG6">
        <v>22800</v>
      </c>
      <c r="AH6">
        <v>24500</v>
      </c>
      <c r="AI6">
        <v>26400</v>
      </c>
      <c r="AJ6">
        <v>28490</v>
      </c>
    </row>
    <row r="7" spans="1:36" ht="13.5">
      <c r="A7">
        <v>5</v>
      </c>
      <c r="B7" s="31" t="s">
        <v>465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>
        <v>566.91</v>
      </c>
      <c r="Z7">
        <v>715.77</v>
      </c>
      <c r="AA7">
        <v>648.21</v>
      </c>
      <c r="AB7">
        <v>544.39</v>
      </c>
      <c r="AC7">
        <v>627.33000000000004</v>
      </c>
      <c r="AD7">
        <v>666.65</v>
      </c>
      <c r="AE7">
        <v>937.02059999999994</v>
      </c>
      <c r="AF7">
        <v>1836.348</v>
      </c>
      <c r="AG7">
        <v>2167.3670000000002</v>
      </c>
      <c r="AH7">
        <v>2549.1770000000001</v>
      </c>
      <c r="AI7">
        <v>2992.1060000000002</v>
      </c>
      <c r="AJ7">
        <v>3502.9090000000001</v>
      </c>
    </row>
    <row r="8" spans="1:36" ht="13.5">
      <c r="A8">
        <v>6</v>
      </c>
      <c r="B8" s="31" t="s">
        <v>466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>
        <v>2999.32</v>
      </c>
      <c r="Z8">
        <v>3308.87</v>
      </c>
      <c r="AA8">
        <v>3565.5</v>
      </c>
      <c r="AB8">
        <v>4137.01</v>
      </c>
      <c r="AC8">
        <v>4661.43</v>
      </c>
      <c r="AD8">
        <v>4589.03</v>
      </c>
      <c r="AE8">
        <v>5588.4189999999999</v>
      </c>
      <c r="AF8">
        <v>5429.7849999999999</v>
      </c>
      <c r="AG8">
        <v>5749.4859999999999</v>
      </c>
      <c r="AH8">
        <v>6035.9610000000002</v>
      </c>
      <c r="AI8">
        <v>6295.7269999999999</v>
      </c>
      <c r="AJ8">
        <v>6538.3289999999997</v>
      </c>
    </row>
    <row r="9" spans="1:36" ht="13.5">
      <c r="A9">
        <v>7</v>
      </c>
      <c r="B9" s="31" t="s">
        <v>467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>
        <v>3146.9</v>
      </c>
      <c r="Z9">
        <v>3184.65</v>
      </c>
      <c r="AA9">
        <v>3268.62</v>
      </c>
      <c r="AB9">
        <v>3443.56</v>
      </c>
      <c r="AC9">
        <v>3731.51</v>
      </c>
      <c r="AD9">
        <v>4187.12</v>
      </c>
      <c r="AE9">
        <v>4680</v>
      </c>
      <c r="AF9">
        <v>5334</v>
      </c>
      <c r="AG9">
        <v>5779</v>
      </c>
      <c r="AH9">
        <v>6239</v>
      </c>
      <c r="AI9">
        <v>6690</v>
      </c>
      <c r="AJ9">
        <v>7231</v>
      </c>
    </row>
    <row r="10" spans="1:36" ht="13.5">
      <c r="A10">
        <v>8</v>
      </c>
      <c r="B10" s="31" t="s">
        <v>468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>
        <v>27352.71</v>
      </c>
      <c r="Z10">
        <v>30932.33</v>
      </c>
      <c r="AA10">
        <v>33531.879999999997</v>
      </c>
      <c r="AB10">
        <v>37746.699999999997</v>
      </c>
      <c r="AC10">
        <v>43235.66</v>
      </c>
      <c r="AD10">
        <v>52600.04</v>
      </c>
      <c r="AE10">
        <v>57742.67</v>
      </c>
      <c r="AF10">
        <v>64180.46</v>
      </c>
      <c r="AG10">
        <v>68411.7</v>
      </c>
      <c r="AH10">
        <v>73971.8</v>
      </c>
      <c r="AI10">
        <v>79881.5</v>
      </c>
      <c r="AJ10">
        <v>86202</v>
      </c>
    </row>
    <row r="11" spans="1:36" ht="13.5">
      <c r="A11">
        <v>9</v>
      </c>
      <c r="B11" s="31" t="s">
        <v>469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1980.41</v>
      </c>
      <c r="Y11">
        <v>2371.73</v>
      </c>
      <c r="Z11">
        <v>2690</v>
      </c>
      <c r="AA11">
        <v>2831.56</v>
      </c>
      <c r="AB11">
        <v>3244.28</v>
      </c>
      <c r="AC11">
        <v>3732.59</v>
      </c>
      <c r="AD11">
        <v>3542.31</v>
      </c>
      <c r="AE11">
        <v>4230.8739999999998</v>
      </c>
      <c r="AF11">
        <v>4142.9269999999997</v>
      </c>
      <c r="AG11">
        <v>4368.0050000000001</v>
      </c>
      <c r="AH11">
        <v>4568.8909999999996</v>
      </c>
      <c r="AI11">
        <v>4750.4269999999997</v>
      </c>
      <c r="AJ11">
        <v>4919.4589999999998</v>
      </c>
    </row>
    <row r="12" spans="1:36" ht="13.5">
      <c r="A12">
        <v>10</v>
      </c>
      <c r="B12" s="31" t="s">
        <v>470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>
        <v>1.0213000000000001</v>
      </c>
      <c r="Z12">
        <v>1.083</v>
      </c>
      <c r="AA12">
        <v>1.1113</v>
      </c>
      <c r="AB12">
        <v>1.1652</v>
      </c>
      <c r="AC12">
        <v>1.2259</v>
      </c>
      <c r="AD12">
        <v>1.3431</v>
      </c>
      <c r="AE12">
        <v>1.502929</v>
      </c>
      <c r="AF12">
        <v>1.5449809999999999</v>
      </c>
      <c r="AG12">
        <v>1.5866960000000001</v>
      </c>
      <c r="AH12">
        <v>1.6342970000000001</v>
      </c>
      <c r="AI12">
        <v>1.683325</v>
      </c>
      <c r="AJ12">
        <v>1.7338249999999999</v>
      </c>
    </row>
    <row r="13" spans="1:36" ht="13.5">
      <c r="A13">
        <v>11</v>
      </c>
      <c r="B13" s="31" t="s">
        <v>471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>
        <v>1.0382</v>
      </c>
      <c r="Z13">
        <v>1.1079000000000001</v>
      </c>
      <c r="AA13">
        <v>1.1247</v>
      </c>
      <c r="AB13">
        <v>1.2034</v>
      </c>
      <c r="AC13">
        <v>1.2323999999999999</v>
      </c>
      <c r="AD13">
        <v>1.4041999999999999</v>
      </c>
      <c r="AE13">
        <v>1.5390029999999999</v>
      </c>
      <c r="AF13">
        <v>1.5578240000000001</v>
      </c>
      <c r="AG13">
        <v>1.6045590000000001</v>
      </c>
      <c r="AH13">
        <v>1.652695</v>
      </c>
      <c r="AI13">
        <v>1.7022759999999999</v>
      </c>
      <c r="AJ13">
        <v>1.7533449999999999</v>
      </c>
    </row>
    <row r="14" spans="1:36" ht="13.5">
      <c r="A14">
        <v>12</v>
      </c>
      <c r="B14" s="31" t="s">
        <v>472</v>
      </c>
      <c r="C14" t="s">
        <v>172</v>
      </c>
      <c r="D14">
        <v>0.40460000000000002</v>
      </c>
      <c r="E14">
        <v>0.44230000000000003</v>
      </c>
      <c r="F14">
        <v>0.47120000000000001</v>
      </c>
      <c r="G14">
        <v>0.50090000000000001</v>
      </c>
      <c r="H14">
        <v>0.53190000000000004</v>
      </c>
      <c r="I14">
        <v>0.55759999999999998</v>
      </c>
      <c r="J14">
        <v>0.58299999999999996</v>
      </c>
      <c r="K14">
        <v>0.60429999999999995</v>
      </c>
      <c r="L14">
        <v>0.62770000000000004</v>
      </c>
      <c r="M14">
        <v>0.65149999999999997</v>
      </c>
      <c r="N14">
        <v>0.67769999999999997</v>
      </c>
      <c r="O14">
        <v>0.70509999999999995</v>
      </c>
      <c r="P14">
        <v>0.73519999999999996</v>
      </c>
      <c r="Q14">
        <v>0.78200000000000003</v>
      </c>
      <c r="R14">
        <v>0.80359999999999998</v>
      </c>
      <c r="S14">
        <v>0.83350000000000002</v>
      </c>
      <c r="T14">
        <v>0.87549999999999994</v>
      </c>
      <c r="U14">
        <v>0.91080000000000005</v>
      </c>
      <c r="V14">
        <v>0.94350000000000001</v>
      </c>
      <c r="W14">
        <v>0.97360000000000002</v>
      </c>
      <c r="X14">
        <v>1</v>
      </c>
      <c r="Y14">
        <v>1.0269999999999999</v>
      </c>
      <c r="Z14">
        <v>1.0601</v>
      </c>
      <c r="AA14">
        <v>1.0982000000000001</v>
      </c>
      <c r="AB14">
        <v>1.1362000000000001</v>
      </c>
      <c r="AC14">
        <v>1.1722999999999999</v>
      </c>
      <c r="AD14">
        <v>1.2233000000000001</v>
      </c>
      <c r="AE14">
        <v>1.2699</v>
      </c>
      <c r="AF14">
        <v>1.4248000000000001</v>
      </c>
      <c r="AG14">
        <v>1.4837</v>
      </c>
      <c r="AH14">
        <v>1.5365</v>
      </c>
      <c r="AI14">
        <v>1.5884</v>
      </c>
      <c r="AJ14">
        <v>1.6413</v>
      </c>
    </row>
    <row r="15" spans="1:36" ht="13.5">
      <c r="A15">
        <v>13</v>
      </c>
      <c r="B15" s="31" t="s">
        <v>473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>
        <v>367.19</v>
      </c>
      <c r="Z15">
        <v>229.43</v>
      </c>
      <c r="AA15">
        <v>205.73</v>
      </c>
      <c r="AB15">
        <v>206.12</v>
      </c>
      <c r="AC15">
        <v>207.9</v>
      </c>
      <c r="AD15">
        <v>421.67</v>
      </c>
      <c r="AE15">
        <v>450</v>
      </c>
      <c r="AF15">
        <v>350</v>
      </c>
      <c r="AG15">
        <v>300</v>
      </c>
      <c r="AH15">
        <v>300</v>
      </c>
      <c r="AI15">
        <v>250</v>
      </c>
      <c r="AJ15">
        <v>250</v>
      </c>
    </row>
    <row r="16" spans="1:36" ht="13.5">
      <c r="A16">
        <v>14</v>
      </c>
      <c r="B16" s="31" t="s">
        <v>474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3705.4</v>
      </c>
      <c r="Y16">
        <v>4154.91</v>
      </c>
      <c r="Z16">
        <v>5660.33</v>
      </c>
      <c r="AA16">
        <v>6844.41</v>
      </c>
      <c r="AB16">
        <v>8251.17</v>
      </c>
      <c r="AC16">
        <v>9927.1</v>
      </c>
      <c r="AD16">
        <v>12565.17</v>
      </c>
      <c r="AE16">
        <v>14813.93</v>
      </c>
      <c r="AF16">
        <v>19076.53</v>
      </c>
      <c r="AG16">
        <v>22602.36</v>
      </c>
      <c r="AH16">
        <v>26697.61</v>
      </c>
      <c r="AI16">
        <v>31496.54</v>
      </c>
      <c r="AJ16">
        <v>37101.31</v>
      </c>
    </row>
    <row r="17" spans="1:36" ht="13.5">
      <c r="A17">
        <v>15</v>
      </c>
      <c r="B17" s="31" t="s">
        <v>475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957.79</v>
      </c>
      <c r="Y17">
        <v>1208.6199999999999</v>
      </c>
      <c r="Z17">
        <v>1031.45</v>
      </c>
      <c r="AA17">
        <v>1582.92</v>
      </c>
      <c r="AB17">
        <v>1596.93</v>
      </c>
      <c r="AC17">
        <v>1487.02</v>
      </c>
      <c r="AD17">
        <v>1942.34</v>
      </c>
      <c r="AE17">
        <v>1616.34</v>
      </c>
      <c r="AF17">
        <v>1879.61</v>
      </c>
      <c r="AG17">
        <v>1560.61</v>
      </c>
      <c r="AH17">
        <v>1161.6099999999999</v>
      </c>
      <c r="AI17">
        <v>875.61</v>
      </c>
      <c r="AJ17">
        <v>632.61</v>
      </c>
    </row>
    <row r="18" spans="1:36" ht="13.5">
      <c r="A18">
        <v>16</v>
      </c>
      <c r="B18" s="31" t="s">
        <v>476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503.53</v>
      </c>
      <c r="Y18">
        <v>506.47</v>
      </c>
      <c r="Z18">
        <v>477.15</v>
      </c>
      <c r="AA18">
        <v>646.46</v>
      </c>
      <c r="AB18">
        <v>1049.1600000000001</v>
      </c>
      <c r="AC18">
        <v>1370</v>
      </c>
      <c r="AD18">
        <v>1811.24</v>
      </c>
      <c r="AE18">
        <v>1771.24</v>
      </c>
      <c r="AF18">
        <v>2353.98</v>
      </c>
      <c r="AG18">
        <v>2313.98</v>
      </c>
      <c r="AH18">
        <v>2273.98</v>
      </c>
      <c r="AI18">
        <v>2273.98</v>
      </c>
      <c r="AJ18">
        <v>2273.98</v>
      </c>
    </row>
    <row r="19" spans="1:36" ht="13.5">
      <c r="A19">
        <v>17</v>
      </c>
      <c r="B19" s="31" t="s">
        <v>477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15604.99</v>
      </c>
      <c r="Y19">
        <v>18688.28</v>
      </c>
      <c r="Z19">
        <v>22000.65</v>
      </c>
      <c r="AA19">
        <v>26485.75</v>
      </c>
      <c r="AB19">
        <v>31707.71</v>
      </c>
      <c r="AC19">
        <v>38686.65</v>
      </c>
      <c r="AD19">
        <v>43441.55</v>
      </c>
      <c r="AE19">
        <v>48625.29</v>
      </c>
      <c r="AF19">
        <v>51530.18</v>
      </c>
      <c r="AG19">
        <v>58984.82</v>
      </c>
      <c r="AH19">
        <v>67633.02</v>
      </c>
      <c r="AI19">
        <v>77395.88</v>
      </c>
      <c r="AJ19">
        <v>88520.74</v>
      </c>
    </row>
    <row r="20" spans="1:36" ht="13.5">
      <c r="A20">
        <v>18</v>
      </c>
      <c r="B20" s="31" t="s">
        <v>478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>
        <v>1481.13</v>
      </c>
      <c r="Z20">
        <v>1696.97</v>
      </c>
      <c r="AA20">
        <v>1838.72</v>
      </c>
      <c r="AB20">
        <v>3062.37</v>
      </c>
      <c r="AC20">
        <v>3154.07</v>
      </c>
      <c r="AD20">
        <v>3086.35</v>
      </c>
      <c r="AE20">
        <v>4148.7439999999997</v>
      </c>
      <c r="AF20">
        <v>4800.1670000000004</v>
      </c>
      <c r="AG20">
        <v>6302.2740000000003</v>
      </c>
      <c r="AH20">
        <v>8251.2150000000001</v>
      </c>
      <c r="AI20">
        <v>10392.58</v>
      </c>
      <c r="AJ20">
        <v>12845.21</v>
      </c>
    </row>
    <row r="21" spans="1:36" ht="13.5">
      <c r="A21">
        <v>19</v>
      </c>
      <c r="B21" s="31" t="s">
        <v>479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>
        <v>2498.65</v>
      </c>
      <c r="Z21">
        <v>2863.2</v>
      </c>
      <c r="AA21">
        <v>3250.5</v>
      </c>
      <c r="AB21">
        <v>4155</v>
      </c>
      <c r="AC21">
        <v>6145.3</v>
      </c>
      <c r="AD21">
        <v>5798.8</v>
      </c>
      <c r="AE21">
        <v>7100.2</v>
      </c>
      <c r="AF21">
        <v>8506.01</v>
      </c>
      <c r="AG21">
        <v>10008.32</v>
      </c>
      <c r="AH21">
        <v>11609.55</v>
      </c>
      <c r="AI21">
        <v>13313.29</v>
      </c>
      <c r="AJ21">
        <v>15277.14</v>
      </c>
    </row>
    <row r="22" spans="1:36" ht="13.5">
      <c r="A22">
        <v>20</v>
      </c>
      <c r="B22" s="31" t="s">
        <v>480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</row>
    <row r="23" spans="1:36" ht="13.5">
      <c r="A23">
        <v>21</v>
      </c>
      <c r="B23" s="31" t="s">
        <v>481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>
        <v>-24.95</v>
      </c>
      <c r="Z23">
        <v>-26.62</v>
      </c>
      <c r="AA23">
        <v>-3.23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</row>
    <row r="24" spans="1:36" ht="13.5">
      <c r="A24">
        <v>22</v>
      </c>
      <c r="B24" s="31" t="s">
        <v>482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-405.14310177895499</v>
      </c>
      <c r="Y24">
        <v>558.24776665744605</v>
      </c>
      <c r="Z24">
        <v>709.63643121824202</v>
      </c>
      <c r="AA24">
        <v>632.42555291017402</v>
      </c>
      <c r="AB24">
        <v>611.68655938218103</v>
      </c>
      <c r="AC24">
        <v>1258.84686861469</v>
      </c>
      <c r="AD24">
        <v>1164.17388319008</v>
      </c>
      <c r="AE24">
        <v>1247.4580000000001</v>
      </c>
      <c r="AF24">
        <v>1138.6010000000001</v>
      </c>
      <c r="AG24">
        <v>1241.075</v>
      </c>
      <c r="AH24">
        <v>1202.4639999999999</v>
      </c>
      <c r="AI24">
        <v>1298.6610000000001</v>
      </c>
      <c r="AJ24">
        <v>1402.5540000000001</v>
      </c>
    </row>
    <row r="25" spans="1:36" ht="13.5">
      <c r="A25">
        <v>23</v>
      </c>
      <c r="B25" s="31" t="s">
        <v>483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>
        <v>1080.5999999999999</v>
      </c>
      <c r="Z25">
        <v>1252.1099999999999</v>
      </c>
      <c r="AA25">
        <v>1455.31</v>
      </c>
      <c r="AB25">
        <v>1386.7</v>
      </c>
      <c r="AC25">
        <v>5264.35</v>
      </c>
      <c r="AD25">
        <v>5553.6</v>
      </c>
      <c r="AE25">
        <v>2342</v>
      </c>
      <c r="AF25">
        <v>2244</v>
      </c>
      <c r="AG25">
        <v>2100</v>
      </c>
      <c r="AH25">
        <v>2100</v>
      </c>
      <c r="AI25">
        <v>3400</v>
      </c>
      <c r="AJ25">
        <v>2000</v>
      </c>
    </row>
    <row r="26" spans="1:36" ht="13.5">
      <c r="A26">
        <v>24</v>
      </c>
      <c r="B26" s="31" t="s">
        <v>484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>
        <v>28.04</v>
      </c>
      <c r="Z26">
        <v>28.1</v>
      </c>
      <c r="AA26">
        <v>37.58</v>
      </c>
      <c r="AB26">
        <v>125.72</v>
      </c>
      <c r="AC26">
        <v>45.03</v>
      </c>
      <c r="AD26">
        <v>27.46</v>
      </c>
      <c r="AE26">
        <v>323</v>
      </c>
      <c r="AF26">
        <v>240</v>
      </c>
      <c r="AG26">
        <v>265</v>
      </c>
      <c r="AH26">
        <v>280</v>
      </c>
      <c r="AI26">
        <v>290</v>
      </c>
      <c r="AJ26">
        <v>310</v>
      </c>
    </row>
    <row r="27" spans="1:36" ht="13.5">
      <c r="A27">
        <v>25</v>
      </c>
      <c r="B27" s="31" t="s">
        <v>485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>
        <v>1394.01</v>
      </c>
      <c r="Z27">
        <v>1535.75</v>
      </c>
      <c r="AA27">
        <v>1583.8</v>
      </c>
      <c r="AB27">
        <v>1658.7</v>
      </c>
      <c r="AC27">
        <v>1880.71</v>
      </c>
      <c r="AD27">
        <v>2202.5700000000002</v>
      </c>
      <c r="AE27">
        <v>2400</v>
      </c>
      <c r="AF27">
        <v>2599</v>
      </c>
      <c r="AG27">
        <v>2809</v>
      </c>
      <c r="AH27">
        <v>3039</v>
      </c>
      <c r="AI27">
        <v>3240</v>
      </c>
      <c r="AJ27">
        <v>3500</v>
      </c>
    </row>
    <row r="28" spans="1:36" ht="13.5">
      <c r="A28">
        <v>26</v>
      </c>
      <c r="B28" s="31" t="s">
        <v>486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>
        <v>1320.3</v>
      </c>
      <c r="Z28">
        <v>1562.6</v>
      </c>
      <c r="AA28">
        <v>1767.1</v>
      </c>
      <c r="AB28">
        <v>2273.1</v>
      </c>
      <c r="AC28">
        <v>1517.8</v>
      </c>
      <c r="AD28">
        <v>1490.3</v>
      </c>
      <c r="AE28">
        <v>1788.319</v>
      </c>
      <c r="AF28">
        <v>2130.6370000000002</v>
      </c>
      <c r="AG28">
        <v>2308.759</v>
      </c>
      <c r="AH28">
        <v>2496.9229999999998</v>
      </c>
      <c r="AI28">
        <v>2700.422</v>
      </c>
      <c r="AJ28">
        <v>2920.5059999999999</v>
      </c>
    </row>
    <row r="29" spans="1:36" ht="13.5">
      <c r="A29">
        <v>27</v>
      </c>
      <c r="B29" s="31" t="s">
        <v>487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>
        <v>1096.96</v>
      </c>
      <c r="Z29">
        <v>1049.46</v>
      </c>
      <c r="AA29">
        <v>1056.6500000000001</v>
      </c>
      <c r="AB29">
        <v>1150.22</v>
      </c>
      <c r="AC29">
        <v>1195.58</v>
      </c>
      <c r="AD29">
        <v>1583.24</v>
      </c>
      <c r="AE29">
        <v>1640</v>
      </c>
      <c r="AF29">
        <v>1725</v>
      </c>
      <c r="AG29">
        <v>1930</v>
      </c>
      <c r="AH29">
        <v>2095</v>
      </c>
      <c r="AI29">
        <v>2160</v>
      </c>
      <c r="AJ29">
        <v>2340</v>
      </c>
    </row>
    <row r="30" spans="1:36" ht="13.5">
      <c r="A30">
        <v>28</v>
      </c>
      <c r="B30" s="31" t="s">
        <v>631</v>
      </c>
      <c r="C30" t="s">
        <v>629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16.2</v>
      </c>
      <c r="N30">
        <v>99.98</v>
      </c>
      <c r="O30">
        <v>526.9</v>
      </c>
      <c r="P30">
        <v>636</v>
      </c>
      <c r="Q30">
        <v>749.92</v>
      </c>
      <c r="R30">
        <v>944</v>
      </c>
      <c r="S30">
        <v>1001.4</v>
      </c>
      <c r="T30">
        <v>863.15</v>
      </c>
      <c r="U30">
        <v>935.76</v>
      </c>
      <c r="V30">
        <v>968.51</v>
      </c>
      <c r="W30">
        <v>1026.31</v>
      </c>
      <c r="X30">
        <v>956.91</v>
      </c>
      <c r="Y30">
        <v>1065.5899999999999</v>
      </c>
      <c r="Z30">
        <v>1015.83</v>
      </c>
      <c r="AA30">
        <v>1036.1600000000001</v>
      </c>
      <c r="AB30">
        <v>1145.82</v>
      </c>
      <c r="AC30">
        <v>1190.1400000000001</v>
      </c>
      <c r="AD30">
        <v>1558.44</v>
      </c>
      <c r="AE30">
        <v>1620</v>
      </c>
      <c r="AF30">
        <v>1705</v>
      </c>
      <c r="AG30">
        <v>1910</v>
      </c>
      <c r="AH30">
        <v>2075</v>
      </c>
      <c r="AI30">
        <v>2140</v>
      </c>
      <c r="AJ30">
        <v>2320</v>
      </c>
    </row>
    <row r="31" spans="1:36" ht="13.5">
      <c r="A31">
        <v>29</v>
      </c>
      <c r="B31" s="31" t="s">
        <v>632</v>
      </c>
      <c r="C31" t="s">
        <v>630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10</v>
      </c>
      <c r="Q31">
        <v>22.4</v>
      </c>
      <c r="R31">
        <v>198.1</v>
      </c>
      <c r="S31">
        <v>26.8</v>
      </c>
      <c r="T31">
        <v>23.62</v>
      </c>
      <c r="U31">
        <v>8.6</v>
      </c>
      <c r="V31">
        <v>21.45</v>
      </c>
      <c r="W31">
        <v>25.8</v>
      </c>
      <c r="X31">
        <v>32.130000000000003</v>
      </c>
      <c r="Y31">
        <v>31.37</v>
      </c>
      <c r="Z31">
        <v>33.64</v>
      </c>
      <c r="AA31">
        <v>20.5</v>
      </c>
      <c r="AB31">
        <v>4.4000000000000004</v>
      </c>
      <c r="AC31">
        <v>5.43</v>
      </c>
      <c r="AD31">
        <v>24.8</v>
      </c>
      <c r="AE31">
        <v>20</v>
      </c>
      <c r="AF31">
        <v>20</v>
      </c>
      <c r="AG31">
        <v>20</v>
      </c>
      <c r="AH31">
        <v>20</v>
      </c>
      <c r="AI31">
        <v>20</v>
      </c>
      <c r="AJ31">
        <v>20</v>
      </c>
    </row>
    <row r="32" spans="1:36" ht="13.5">
      <c r="A32">
        <v>30</v>
      </c>
      <c r="B32" s="31" t="s">
        <v>488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>
        <v>3393.69</v>
      </c>
      <c r="Z32">
        <v>3543.94</v>
      </c>
      <c r="AA32">
        <v>3731.48</v>
      </c>
      <c r="AB32">
        <v>4198.22</v>
      </c>
      <c r="AC32">
        <v>5574.96</v>
      </c>
      <c r="AD32">
        <v>6341.88</v>
      </c>
      <c r="AE32">
        <v>6215</v>
      </c>
      <c r="AF32">
        <v>7054</v>
      </c>
      <c r="AG32">
        <v>7817</v>
      </c>
      <c r="AH32">
        <v>8329</v>
      </c>
      <c r="AI32">
        <v>9057</v>
      </c>
      <c r="AJ32">
        <v>9790</v>
      </c>
    </row>
    <row r="33" spans="1:36" ht="13.5">
      <c r="A33">
        <v>31</v>
      </c>
      <c r="B33" s="31" t="s">
        <v>441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>
        <v>7.9204294871511004E-3</v>
      </c>
      <c r="Z33">
        <v>-4.7343853310655E-2</v>
      </c>
      <c r="AA33">
        <v>-2.40363276654516E-2</v>
      </c>
      <c r="AB33">
        <v>-4.32675271587806E-2</v>
      </c>
      <c r="AC33">
        <v>-5.7218297475746499E-2</v>
      </c>
      <c r="AD33" s="72">
        <v>-2.8574666724944402E-2</v>
      </c>
      <c r="AE33">
        <v>0.230877</v>
      </c>
      <c r="AF33" s="72">
        <v>0.11950620000000001</v>
      </c>
      <c r="AG33" s="72">
        <v>-5.9807300000000001E-3</v>
      </c>
      <c r="AH33" s="72">
        <v>3.9515099999999997E-5</v>
      </c>
      <c r="AI33" s="72">
        <v>5.4298200000000001E-5</v>
      </c>
      <c r="AJ33" s="72">
        <v>2.1047300000000001E-5</v>
      </c>
    </row>
    <row r="34" spans="1:36" ht="13.5">
      <c r="A34">
        <v>32</v>
      </c>
      <c r="B34" s="31" t="s">
        <v>489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>
        <v>1752.89</v>
      </c>
      <c r="Z34">
        <v>1648.9</v>
      </c>
      <c r="AA34">
        <v>1684.82</v>
      </c>
      <c r="AB34">
        <v>1784.86</v>
      </c>
      <c r="AC34">
        <v>1850.8</v>
      </c>
      <c r="AD34">
        <v>1984.55</v>
      </c>
      <c r="AE34">
        <v>2280</v>
      </c>
      <c r="AF34">
        <v>2735</v>
      </c>
      <c r="AG34">
        <v>2970</v>
      </c>
      <c r="AH34">
        <v>3200</v>
      </c>
      <c r="AI34">
        <v>3450</v>
      </c>
      <c r="AJ34">
        <v>3731</v>
      </c>
    </row>
    <row r="35" spans="1:36" ht="13.5">
      <c r="A35">
        <v>33</v>
      </c>
      <c r="B35" s="31" t="s">
        <v>490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9159.0400000000009</v>
      </c>
      <c r="Y35">
        <v>10633.5</v>
      </c>
      <c r="Z35">
        <v>12201.42</v>
      </c>
      <c r="AA35">
        <v>12755.97</v>
      </c>
      <c r="AB35">
        <v>15071.9</v>
      </c>
      <c r="AC35">
        <v>18908.72</v>
      </c>
      <c r="AD35">
        <v>18769.509999999998</v>
      </c>
      <c r="AE35">
        <v>17503.89</v>
      </c>
      <c r="AF35">
        <v>23582.29</v>
      </c>
      <c r="AG35">
        <v>25730.21</v>
      </c>
      <c r="AH35">
        <v>27813.360000000001</v>
      </c>
      <c r="AI35">
        <v>30065.17</v>
      </c>
      <c r="AJ35">
        <v>32499.279999999999</v>
      </c>
    </row>
    <row r="36" spans="1:36" ht="13.5">
      <c r="A36">
        <v>34</v>
      </c>
      <c r="B36" s="31" t="s">
        <v>491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3118.89</v>
      </c>
      <c r="Y36">
        <v>3337.58</v>
      </c>
      <c r="Z36">
        <v>4323.12</v>
      </c>
      <c r="AA36">
        <v>3953.17</v>
      </c>
      <c r="AB36">
        <v>5017.47</v>
      </c>
      <c r="AC36">
        <v>6085.46</v>
      </c>
      <c r="AD36">
        <v>5534.96</v>
      </c>
      <c r="AE36">
        <v>4761.4790000000003</v>
      </c>
      <c r="AF36">
        <v>9784.7479999999996</v>
      </c>
      <c r="AG36">
        <v>10690.94</v>
      </c>
      <c r="AH36">
        <v>11570.94</v>
      </c>
      <c r="AI36">
        <v>12523.34</v>
      </c>
      <c r="AJ36">
        <v>13554.09</v>
      </c>
    </row>
    <row r="37" spans="1:36" ht="13.5">
      <c r="A37">
        <v>35</v>
      </c>
      <c r="B37" s="31" t="s">
        <v>492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>
        <v>559.07000000000005</v>
      </c>
      <c r="Z37">
        <v>994.49</v>
      </c>
      <c r="AA37">
        <v>735.55</v>
      </c>
      <c r="AB37">
        <v>236.94</v>
      </c>
      <c r="AC37">
        <v>204.04</v>
      </c>
      <c r="AD37">
        <v>180.45</v>
      </c>
      <c r="AE37">
        <v>390</v>
      </c>
      <c r="AF37">
        <v>320</v>
      </c>
      <c r="AG37">
        <v>250</v>
      </c>
      <c r="AH37">
        <v>250</v>
      </c>
      <c r="AI37">
        <v>250</v>
      </c>
      <c r="AJ37">
        <v>250</v>
      </c>
    </row>
    <row r="38" spans="1:36" ht="13.5">
      <c r="A38">
        <v>36</v>
      </c>
      <c r="B38" s="31" t="s">
        <v>493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>
        <v>81.209999999999894</v>
      </c>
      <c r="Z38">
        <v>109.71</v>
      </c>
      <c r="AA38">
        <v>103.97</v>
      </c>
      <c r="AB38">
        <v>125.58</v>
      </c>
      <c r="AC38">
        <v>167.4</v>
      </c>
      <c r="AD38">
        <v>142.19999999999999</v>
      </c>
      <c r="AE38">
        <v>150</v>
      </c>
      <c r="AF38">
        <v>440</v>
      </c>
      <c r="AG38">
        <v>130</v>
      </c>
      <c r="AH38">
        <v>130</v>
      </c>
      <c r="AI38">
        <v>130</v>
      </c>
      <c r="AJ38">
        <v>130</v>
      </c>
    </row>
    <row r="39" spans="1:36" ht="13.5">
      <c r="A39">
        <v>37</v>
      </c>
      <c r="B39" s="31" t="s">
        <v>494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ht="13.5">
      <c r="A40">
        <v>38</v>
      </c>
      <c r="B40" s="31" t="s">
        <v>495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ht="13.5">
      <c r="A41">
        <v>39</v>
      </c>
      <c r="B41" s="31" t="s">
        <v>496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7434.56</v>
      </c>
      <c r="Y41">
        <v>9359.9699999999903</v>
      </c>
      <c r="Z41">
        <v>9854.06</v>
      </c>
      <c r="AA41">
        <v>11062.65</v>
      </c>
      <c r="AB41">
        <v>12884.67</v>
      </c>
      <c r="AC41">
        <v>16719.900000000001</v>
      </c>
      <c r="AD41">
        <v>17738.759999999998</v>
      </c>
      <c r="AE41">
        <v>19239.47</v>
      </c>
      <c r="AF41">
        <v>20132.45</v>
      </c>
      <c r="AG41">
        <v>22902.31</v>
      </c>
      <c r="AH41">
        <v>25988.9</v>
      </c>
      <c r="AI41">
        <v>29484.02</v>
      </c>
      <c r="AJ41">
        <v>33440.449999999997</v>
      </c>
    </row>
    <row r="42" spans="1:36" ht="13.5">
      <c r="A42">
        <v>40</v>
      </c>
      <c r="B42" s="31" t="s">
        <v>497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>
        <v>4510.07</v>
      </c>
      <c r="Z42">
        <v>5091.9399999999996</v>
      </c>
      <c r="AA42">
        <v>5267.2</v>
      </c>
      <c r="AB42">
        <v>5492.11</v>
      </c>
      <c r="AC42">
        <v>7162.14</v>
      </c>
      <c r="AD42">
        <v>7737.18</v>
      </c>
      <c r="AE42">
        <v>7936.7</v>
      </c>
      <c r="AF42">
        <v>8370.77</v>
      </c>
      <c r="AG42">
        <v>8745.0499999999902</v>
      </c>
      <c r="AH42">
        <v>9098.1</v>
      </c>
      <c r="AI42">
        <v>9412.6200000000008</v>
      </c>
      <c r="AJ42">
        <v>9692.17</v>
      </c>
    </row>
    <row r="43" spans="1:36" ht="13.5">
      <c r="A43">
        <v>41</v>
      </c>
      <c r="B43" s="31" t="s">
        <v>498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7799.1</v>
      </c>
      <c r="Y43">
        <v>8521.20999999999</v>
      </c>
      <c r="Z43">
        <v>10435.67</v>
      </c>
      <c r="AA43">
        <v>12931.09</v>
      </c>
      <c r="AB43">
        <v>15427.32</v>
      </c>
      <c r="AC43">
        <v>17977.96</v>
      </c>
      <c r="AD43">
        <v>18780.72</v>
      </c>
      <c r="AE43">
        <v>17214.990000000002</v>
      </c>
      <c r="AF43">
        <v>20371.46</v>
      </c>
      <c r="AG43">
        <v>22265.67</v>
      </c>
      <c r="AH43">
        <v>24275.94</v>
      </c>
      <c r="AI43">
        <v>26513.11</v>
      </c>
      <c r="AJ43">
        <v>29000.14</v>
      </c>
    </row>
    <row r="44" spans="1:36" ht="13.5">
      <c r="A44">
        <v>42</v>
      </c>
      <c r="B44" s="31" t="s">
        <v>499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>
        <v>530.89</v>
      </c>
      <c r="Z44">
        <v>756.62</v>
      </c>
      <c r="AA44">
        <v>986.45</v>
      </c>
      <c r="AB44">
        <v>1293.8599999999999</v>
      </c>
      <c r="AC44">
        <v>1908.69</v>
      </c>
      <c r="AD44">
        <v>2949.09</v>
      </c>
      <c r="AE44">
        <v>2451.069</v>
      </c>
      <c r="AF44">
        <v>2199.8620000000001</v>
      </c>
      <c r="AG44">
        <v>2089.8690000000001</v>
      </c>
      <c r="AH44">
        <v>1985.375</v>
      </c>
      <c r="AI44">
        <v>1886.107</v>
      </c>
      <c r="AJ44">
        <v>1791.8009999999999</v>
      </c>
    </row>
    <row r="45" spans="1:36" ht="13.5">
      <c r="A45">
        <v>43</v>
      </c>
      <c r="B45" s="31" t="s">
        <v>500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>
        <v>-54.06</v>
      </c>
      <c r="Z45">
        <v>-68.489999999999995</v>
      </c>
      <c r="AA45">
        <v>356.31</v>
      </c>
      <c r="AB45">
        <v>-773.82</v>
      </c>
      <c r="AC45">
        <v>1725.35</v>
      </c>
      <c r="AD45">
        <v>-1543.25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ht="13.5">
      <c r="A46">
        <v>44</v>
      </c>
      <c r="B46" s="31" t="s">
        <v>501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>
        <v>144.4</v>
      </c>
      <c r="Z46">
        <v>-22.03</v>
      </c>
      <c r="AA46">
        <v>-198.39</v>
      </c>
      <c r="AB46">
        <v>677.26</v>
      </c>
      <c r="AC46">
        <v>-3.71</v>
      </c>
      <c r="AD46">
        <v>232.19</v>
      </c>
      <c r="AE46">
        <v>286</v>
      </c>
      <c r="AF46">
        <v>251</v>
      </c>
      <c r="AG46">
        <v>279</v>
      </c>
      <c r="AH46">
        <v>359</v>
      </c>
      <c r="AI46">
        <v>286</v>
      </c>
      <c r="AJ46">
        <v>243</v>
      </c>
    </row>
    <row r="47" spans="1:36" ht="13.5">
      <c r="A47">
        <v>45</v>
      </c>
      <c r="B47" s="31" t="s">
        <v>502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>
        <v>997.78</v>
      </c>
      <c r="Z47">
        <v>975.75</v>
      </c>
      <c r="AA47">
        <v>777.36</v>
      </c>
      <c r="AB47">
        <v>1454.62</v>
      </c>
      <c r="AC47">
        <v>1450.91</v>
      </c>
      <c r="AD47">
        <v>1683.1</v>
      </c>
      <c r="AE47">
        <v>1969.1</v>
      </c>
      <c r="AF47">
        <v>2034.47</v>
      </c>
      <c r="AG47">
        <v>2313.4699999999998</v>
      </c>
      <c r="AH47">
        <v>2672.47</v>
      </c>
      <c r="AI47">
        <v>2958.47</v>
      </c>
      <c r="AJ47">
        <v>3201.47</v>
      </c>
    </row>
    <row r="48" spans="1:36" ht="13.5">
      <c r="A48">
        <v>46</v>
      </c>
      <c r="B48" s="31" t="s">
        <v>503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6036.53</v>
      </c>
      <c r="Y48">
        <v>7295.78</v>
      </c>
      <c r="Z48">
        <v>7878.3</v>
      </c>
      <c r="AA48">
        <v>8802.7999999999902</v>
      </c>
      <c r="AB48">
        <v>10053.719999999999</v>
      </c>
      <c r="AC48">
        <v>12813.97</v>
      </c>
      <c r="AD48">
        <v>13233.31</v>
      </c>
      <c r="AE48">
        <v>12735.18</v>
      </c>
      <c r="AF48">
        <v>13789.73</v>
      </c>
      <c r="AG48">
        <v>15030.8</v>
      </c>
      <c r="AH48">
        <v>16233.26</v>
      </c>
      <c r="AI48">
        <v>17531.93</v>
      </c>
      <c r="AJ48">
        <v>18934.48</v>
      </c>
    </row>
    <row r="49" spans="1:36" ht="13.5">
      <c r="A49">
        <v>47</v>
      </c>
      <c r="B49" s="31" t="s">
        <v>504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>
        <v>297.3</v>
      </c>
      <c r="Z49">
        <v>350.6</v>
      </c>
      <c r="AA49">
        <v>405.92</v>
      </c>
      <c r="AB49">
        <v>493.1</v>
      </c>
      <c r="AC49">
        <v>460.11</v>
      </c>
      <c r="AD49">
        <v>494.45</v>
      </c>
      <c r="AE49">
        <v>357</v>
      </c>
      <c r="AF49">
        <v>415</v>
      </c>
      <c r="AG49">
        <v>360</v>
      </c>
      <c r="AH49">
        <v>370</v>
      </c>
      <c r="AI49">
        <v>380</v>
      </c>
      <c r="AJ49">
        <v>390</v>
      </c>
    </row>
    <row r="50" spans="1:36" ht="13.5">
      <c r="A50">
        <v>48</v>
      </c>
      <c r="B50" s="31" t="s">
        <v>505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>
        <v>15968.87</v>
      </c>
      <c r="Z50">
        <v>18518.169999999998</v>
      </c>
      <c r="AA50">
        <v>21596.44</v>
      </c>
      <c r="AB50">
        <v>24463.62</v>
      </c>
      <c r="AC50">
        <v>23353.3</v>
      </c>
      <c r="AD50">
        <v>29951.42</v>
      </c>
      <c r="AE50">
        <v>35036.11</v>
      </c>
      <c r="AF50">
        <v>40687.64</v>
      </c>
      <c r="AG50">
        <v>44187.77</v>
      </c>
      <c r="AH50">
        <v>47620.69</v>
      </c>
      <c r="AI50">
        <v>51327.49</v>
      </c>
      <c r="AJ50">
        <v>55322.8</v>
      </c>
    </row>
    <row r="51" spans="1:36" ht="13.5">
      <c r="A51">
        <v>49</v>
      </c>
      <c r="B51" s="31" t="s">
        <v>506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>
        <v>15714.6495407362</v>
      </c>
      <c r="Z51">
        <v>17532.0638411373</v>
      </c>
      <c r="AA51">
        <v>20116.940189129898</v>
      </c>
      <c r="AB51">
        <v>21694.8552379713</v>
      </c>
      <c r="AC51">
        <v>20420.909458620699</v>
      </c>
      <c r="AD51">
        <v>23903.1691968626</v>
      </c>
      <c r="AE51">
        <v>24371.48</v>
      </c>
      <c r="AF51">
        <v>27260.62</v>
      </c>
      <c r="AG51">
        <v>28916.34</v>
      </c>
      <c r="AH51">
        <v>30253.98</v>
      </c>
      <c r="AI51">
        <v>31657.46</v>
      </c>
      <c r="AJ51">
        <v>33127.129999999997</v>
      </c>
    </row>
    <row r="52" spans="1:36" ht="13.5">
      <c r="A52">
        <v>50</v>
      </c>
      <c r="B52" s="31" t="s">
        <v>507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>
        <v>4121.05</v>
      </c>
      <c r="Z52">
        <v>4933.24</v>
      </c>
      <c r="AA52">
        <v>5692.42</v>
      </c>
      <c r="AB52">
        <v>6833.05</v>
      </c>
      <c r="AC52">
        <v>4526.41</v>
      </c>
      <c r="AD52">
        <v>5872.23</v>
      </c>
      <c r="AE52">
        <v>7443.2629999999999</v>
      </c>
      <c r="AF52">
        <v>9431.7720000000008</v>
      </c>
      <c r="AG52">
        <v>10135.24</v>
      </c>
      <c r="AH52">
        <v>11043.43</v>
      </c>
      <c r="AI52">
        <v>12077.65</v>
      </c>
      <c r="AJ52">
        <v>13221.07</v>
      </c>
    </row>
    <row r="53" spans="1:36" ht="13.5">
      <c r="A53">
        <v>51</v>
      </c>
      <c r="B53" s="31" t="s">
        <v>508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>
        <v>4055.44390366074</v>
      </c>
      <c r="Z53">
        <v>4670.5413452653502</v>
      </c>
      <c r="AA53">
        <v>5302.4513610302001</v>
      </c>
      <c r="AB53">
        <v>6059.6931518646998</v>
      </c>
      <c r="AC53">
        <v>3958.0448494472098</v>
      </c>
      <c r="AD53">
        <v>4686.4191164523299</v>
      </c>
      <c r="AE53">
        <v>5177.6109999999999</v>
      </c>
      <c r="AF53">
        <v>6319.2650000000003</v>
      </c>
      <c r="AG53">
        <v>6632.47</v>
      </c>
      <c r="AH53">
        <v>7016.0209999999997</v>
      </c>
      <c r="AI53">
        <v>7449.1790000000001</v>
      </c>
      <c r="AJ53">
        <v>7916.7389999999996</v>
      </c>
    </row>
    <row r="54" spans="1:36" ht="13.5">
      <c r="A54">
        <v>52</v>
      </c>
      <c r="B54" s="31" t="s">
        <v>509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>
        <v>195.01</v>
      </c>
      <c r="Z54">
        <v>237.49</v>
      </c>
      <c r="AA54">
        <v>268.69</v>
      </c>
      <c r="AB54">
        <v>323.81</v>
      </c>
      <c r="AC54">
        <v>336.5</v>
      </c>
      <c r="AD54">
        <v>283.66000000000003</v>
      </c>
      <c r="AE54">
        <v>240</v>
      </c>
      <c r="AF54">
        <v>505</v>
      </c>
      <c r="AG54">
        <v>575</v>
      </c>
      <c r="AH54">
        <v>600</v>
      </c>
      <c r="AI54">
        <v>570</v>
      </c>
      <c r="AJ54">
        <v>553</v>
      </c>
    </row>
    <row r="55" spans="1:36" ht="13.5">
      <c r="A55">
        <v>53</v>
      </c>
      <c r="B55" s="31" t="s">
        <v>510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>
        <v>207.85</v>
      </c>
      <c r="Z55">
        <v>244.03</v>
      </c>
      <c r="AA55">
        <v>251.91</v>
      </c>
      <c r="AB55">
        <v>287.18</v>
      </c>
      <c r="AC55">
        <v>432.78</v>
      </c>
      <c r="AD55">
        <v>516.05999999999995</v>
      </c>
      <c r="AE55">
        <v>535</v>
      </c>
      <c r="AF55">
        <v>675</v>
      </c>
      <c r="AG55">
        <v>794</v>
      </c>
      <c r="AH55">
        <v>890</v>
      </c>
      <c r="AI55">
        <v>1017</v>
      </c>
      <c r="AJ55">
        <v>1047</v>
      </c>
    </row>
    <row r="56" spans="1:36" ht="13.5">
      <c r="A56">
        <v>54</v>
      </c>
      <c r="B56" s="31" t="s">
        <v>511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1702.8</v>
      </c>
      <c r="Y56">
        <v>2784.3</v>
      </c>
      <c r="Z56">
        <v>3317.2</v>
      </c>
      <c r="AA56">
        <v>3229.9</v>
      </c>
      <c r="AB56">
        <v>4131.8999999999996</v>
      </c>
      <c r="AC56">
        <v>3464.9</v>
      </c>
      <c r="AD56">
        <v>4759.3</v>
      </c>
      <c r="AE56">
        <v>4506.53</v>
      </c>
      <c r="AF56">
        <v>6187.9409999999998</v>
      </c>
      <c r="AG56">
        <v>6584.5240000000003</v>
      </c>
      <c r="AH56">
        <v>7011.3530000000001</v>
      </c>
      <c r="AI56">
        <v>7437.6459999999997</v>
      </c>
      <c r="AJ56">
        <v>7798.6139999999996</v>
      </c>
    </row>
    <row r="57" spans="1:36" ht="13.5">
      <c r="A57">
        <v>55</v>
      </c>
      <c r="B57" s="31" t="s">
        <v>512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>
        <v>1728.98</v>
      </c>
      <c r="Z57">
        <v>2313.9299999999998</v>
      </c>
      <c r="AA57">
        <v>2859.94</v>
      </c>
      <c r="AB57">
        <v>3946.54</v>
      </c>
      <c r="AC57">
        <v>4229.42</v>
      </c>
      <c r="AD57">
        <v>4591.01</v>
      </c>
      <c r="AE57">
        <v>5935</v>
      </c>
      <c r="AF57">
        <v>6200</v>
      </c>
      <c r="AG57">
        <v>5600</v>
      </c>
      <c r="AH57">
        <v>5800</v>
      </c>
      <c r="AI57">
        <v>6200</v>
      </c>
      <c r="AJ57">
        <v>6700</v>
      </c>
    </row>
    <row r="58" spans="1:36" ht="13.5">
      <c r="A58">
        <v>56</v>
      </c>
      <c r="B58" s="31" t="s">
        <v>513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>
        <v>9076.32</v>
      </c>
      <c r="Z58">
        <v>8809.9699999999903</v>
      </c>
      <c r="AA58">
        <v>9682.70999999999</v>
      </c>
      <c r="AB58">
        <v>8513.85</v>
      </c>
      <c r="AC58">
        <v>7523.98</v>
      </c>
      <c r="AD58">
        <v>8627.0400000000009</v>
      </c>
      <c r="AE58">
        <v>12274.98</v>
      </c>
      <c r="AF58">
        <v>11549.79</v>
      </c>
      <c r="AG58">
        <v>14557.06</v>
      </c>
      <c r="AH58">
        <v>15830.31</v>
      </c>
      <c r="AI58">
        <v>17231.310000000001</v>
      </c>
      <c r="AJ58">
        <v>18756.310000000001</v>
      </c>
    </row>
    <row r="59" spans="1:36" ht="13.5">
      <c r="A59">
        <v>57</v>
      </c>
      <c r="B59" s="31" t="s">
        <v>514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>
        <v>8887.0263389797292</v>
      </c>
      <c r="Z59">
        <v>8134.7830101569698</v>
      </c>
      <c r="AA59">
        <v>8712.9577971744802</v>
      </c>
      <c r="AB59">
        <v>7306.7713697219297</v>
      </c>
      <c r="AC59">
        <v>6137.5152948853902</v>
      </c>
      <c r="AD59">
        <v>6423.2298414116603</v>
      </c>
      <c r="AE59">
        <v>8167.3729999999996</v>
      </c>
      <c r="AF59">
        <v>7475.6840000000002</v>
      </c>
      <c r="AG59">
        <v>9174.4519999999902</v>
      </c>
      <c r="AH59">
        <v>9686.3109999999997</v>
      </c>
      <c r="AI59">
        <v>10236.469999999999</v>
      </c>
      <c r="AJ59">
        <v>10817.88</v>
      </c>
    </row>
    <row r="60" spans="1:36" ht="13.5">
      <c r="A60">
        <v>58</v>
      </c>
      <c r="B60" s="31" t="s">
        <v>515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5685.81</v>
      </c>
      <c r="Y60">
        <v>6526.64</v>
      </c>
      <c r="Z60">
        <v>8350.33</v>
      </c>
      <c r="AA60">
        <v>9675.9699999999903</v>
      </c>
      <c r="AB60">
        <v>11495.45</v>
      </c>
      <c r="AC60">
        <v>13659.69</v>
      </c>
      <c r="AD60">
        <v>16107.48</v>
      </c>
      <c r="AE60">
        <v>19044.8</v>
      </c>
      <c r="AF60">
        <v>23219.45</v>
      </c>
      <c r="AG60">
        <v>26970.37</v>
      </c>
      <c r="AH60">
        <v>31266.5</v>
      </c>
      <c r="AI60">
        <v>36246.959999999999</v>
      </c>
      <c r="AJ60">
        <v>42020.77</v>
      </c>
    </row>
    <row r="61" spans="1:36" ht="13.5">
      <c r="A61">
        <v>59</v>
      </c>
      <c r="B61" s="31" t="s">
        <v>516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13120.38</v>
      </c>
      <c r="Y61">
        <v>15886.61</v>
      </c>
      <c r="Z61">
        <v>18204.39</v>
      </c>
      <c r="AA61">
        <v>20738.62</v>
      </c>
      <c r="AB61">
        <v>24380.13</v>
      </c>
      <c r="AC61">
        <v>30379.59</v>
      </c>
      <c r="AD61">
        <v>33846.239999999998</v>
      </c>
      <c r="AE61">
        <v>38284.269999999997</v>
      </c>
      <c r="AF61">
        <v>43351.9</v>
      </c>
      <c r="AG61">
        <v>49872.68</v>
      </c>
      <c r="AH61">
        <v>57255.39</v>
      </c>
      <c r="AI61">
        <v>65730.98</v>
      </c>
      <c r="AJ61">
        <v>75461.22</v>
      </c>
    </row>
    <row r="62" spans="1:36" ht="13.5">
      <c r="A62">
        <v>60</v>
      </c>
      <c r="B62" s="31" t="s">
        <v>517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>
        <v>6332.54</v>
      </c>
      <c r="Z62">
        <v>6842.92</v>
      </c>
      <c r="AA62">
        <v>7856.51</v>
      </c>
      <c r="AB62">
        <v>8912.43</v>
      </c>
      <c r="AC62">
        <v>10769.29</v>
      </c>
      <c r="AD62">
        <v>10376.5</v>
      </c>
      <c r="AE62">
        <v>12144.59</v>
      </c>
      <c r="AF62">
        <v>13923.87</v>
      </c>
      <c r="AG62">
        <v>16035.42</v>
      </c>
      <c r="AH62">
        <v>18435.23</v>
      </c>
      <c r="AI62">
        <v>21194.19</v>
      </c>
      <c r="AJ62">
        <v>24366.05</v>
      </c>
    </row>
    <row r="63" spans="1:36" ht="13.5">
      <c r="A63">
        <v>61</v>
      </c>
      <c r="B63" s="31" t="s">
        <v>518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>
        <v>-35</v>
      </c>
      <c r="Z63">
        <v>-35</v>
      </c>
      <c r="AA63">
        <v>-35</v>
      </c>
      <c r="AB63">
        <v>-40</v>
      </c>
      <c r="AC63">
        <v>-40</v>
      </c>
      <c r="AD63">
        <v>-40</v>
      </c>
      <c r="AE63">
        <v>-40</v>
      </c>
      <c r="AF63">
        <v>-40</v>
      </c>
      <c r="AG63">
        <v>-40</v>
      </c>
      <c r="AH63">
        <v>-40</v>
      </c>
      <c r="AI63">
        <v>0</v>
      </c>
      <c r="AJ63">
        <v>0</v>
      </c>
    </row>
    <row r="64" spans="1:36" ht="13.5">
      <c r="A64">
        <v>62</v>
      </c>
      <c r="B64" s="41" t="s">
        <v>519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>
        <v>365.9</v>
      </c>
      <c r="Z64">
        <v>388.86</v>
      </c>
      <c r="AA64">
        <v>410.27</v>
      </c>
      <c r="AB64">
        <v>937.55</v>
      </c>
      <c r="AC64">
        <v>2010.01</v>
      </c>
      <c r="AD64">
        <v>-336.73</v>
      </c>
      <c r="AE64">
        <v>1240</v>
      </c>
      <c r="AF64">
        <v>1385</v>
      </c>
      <c r="AG64">
        <v>1495</v>
      </c>
      <c r="AH64">
        <v>1595</v>
      </c>
      <c r="AI64">
        <v>1655</v>
      </c>
      <c r="AJ64">
        <v>1820</v>
      </c>
    </row>
    <row r="65" spans="1:36" ht="13.5">
      <c r="A65">
        <v>63</v>
      </c>
      <c r="B65" s="31" t="s">
        <v>520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1359.94</v>
      </c>
      <c r="Y65">
        <v>2112.29</v>
      </c>
      <c r="Z65">
        <v>1765.75</v>
      </c>
      <c r="AA65">
        <v>-175.12</v>
      </c>
      <c r="AB65">
        <v>-355.42</v>
      </c>
      <c r="AC65">
        <v>930.76000000000204</v>
      </c>
      <c r="AD65">
        <v>-11.210000000002699</v>
      </c>
      <c r="AE65">
        <v>288.90170000000001</v>
      </c>
      <c r="AF65">
        <v>3210.8249999999998</v>
      </c>
      <c r="AG65">
        <v>3464.5390000000002</v>
      </c>
      <c r="AH65">
        <v>3537.415</v>
      </c>
      <c r="AI65">
        <v>3552.056</v>
      </c>
      <c r="AJ65">
        <v>3499.145</v>
      </c>
    </row>
    <row r="66" spans="1:36" ht="13.5">
      <c r="A66">
        <v>64</v>
      </c>
      <c r="B66" s="31" t="s">
        <v>521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>
        <v>6765.03</v>
      </c>
      <c r="Z66">
        <v>7121.68</v>
      </c>
      <c r="AA66">
        <v>7816.35</v>
      </c>
      <c r="AB66">
        <v>8760.5699999999906</v>
      </c>
      <c r="AC66">
        <v>10914.57</v>
      </c>
      <c r="AD66">
        <v>10285.459999999999</v>
      </c>
      <c r="AE66">
        <v>10291.34</v>
      </c>
      <c r="AF66">
        <v>11597.68</v>
      </c>
      <c r="AG66">
        <v>12949.4</v>
      </c>
      <c r="AH66">
        <v>14257.05</v>
      </c>
      <c r="AI66">
        <v>15655.72</v>
      </c>
      <c r="AJ66">
        <v>17153.39</v>
      </c>
    </row>
    <row r="67" spans="1:36" ht="13.5">
      <c r="A67">
        <v>65</v>
      </c>
      <c r="B67" s="31" t="s">
        <v>522</v>
      </c>
      <c r="C67" s="10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-651.51019282187895</v>
      </c>
      <c r="Y67">
        <v>13.419439945074201</v>
      </c>
      <c r="Z67">
        <v>1002.9370151087199</v>
      </c>
      <c r="AA67">
        <v>2524.3958564958202</v>
      </c>
      <c r="AB67">
        <v>776.587214392786</v>
      </c>
      <c r="AC67">
        <v>-9.6307064389515809</v>
      </c>
      <c r="AD67">
        <v>2090.9691794690698</v>
      </c>
      <c r="AE67">
        <v>859.03480000000002</v>
      </c>
      <c r="AF67">
        <v>867.5127</v>
      </c>
      <c r="AG67">
        <v>987.36090000000002</v>
      </c>
      <c r="AH67">
        <v>1129.5889999999999</v>
      </c>
      <c r="AI67">
        <v>1284.02</v>
      </c>
      <c r="AJ67">
        <v>1455.4649999999999</v>
      </c>
    </row>
    <row r="68" spans="1:36" ht="13.5">
      <c r="A68">
        <v>66</v>
      </c>
      <c r="B68" s="31" t="s">
        <v>523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>
        <v>748.10999999999899</v>
      </c>
      <c r="Z68">
        <v>798.06</v>
      </c>
      <c r="AA68">
        <v>739.099999999999</v>
      </c>
      <c r="AB68">
        <v>469.73</v>
      </c>
      <c r="AC68">
        <v>4362.43</v>
      </c>
      <c r="AD68">
        <v>2897.79</v>
      </c>
      <c r="AE68">
        <v>1337</v>
      </c>
      <c r="AF68">
        <v>1074</v>
      </c>
      <c r="AG68">
        <v>969</v>
      </c>
      <c r="AH68">
        <v>914</v>
      </c>
      <c r="AI68">
        <v>815</v>
      </c>
      <c r="AJ68">
        <v>724</v>
      </c>
    </row>
    <row r="69" spans="1:36" ht="13.5">
      <c r="A69">
        <v>67</v>
      </c>
      <c r="B69" s="31" t="s">
        <v>524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3580.2</v>
      </c>
      <c r="Y69">
        <v>4271.3</v>
      </c>
      <c r="Z69">
        <v>2185</v>
      </c>
      <c r="AA69">
        <v>387.8</v>
      </c>
      <c r="AB69">
        <v>2071</v>
      </c>
      <c r="AC69">
        <v>3017</v>
      </c>
      <c r="AD69">
        <v>2084.6</v>
      </c>
      <c r="AE69">
        <v>3148.0459999999998</v>
      </c>
      <c r="AF69">
        <v>3390.2379999999998</v>
      </c>
      <c r="AG69">
        <v>3626.7829999999999</v>
      </c>
      <c r="AH69">
        <v>3549.0450000000001</v>
      </c>
      <c r="AI69">
        <v>3602.473</v>
      </c>
      <c r="AJ69">
        <v>3625.413</v>
      </c>
    </row>
    <row r="70" spans="1:36" ht="13.5">
      <c r="A70">
        <v>68</v>
      </c>
      <c r="B70" s="31" t="s">
        <v>525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17546.2</v>
      </c>
      <c r="Y70">
        <v>19350.900000000001</v>
      </c>
      <c r="Z70">
        <v>20221.599999999999</v>
      </c>
      <c r="AA70">
        <v>20374.599999999999</v>
      </c>
      <c r="AB70">
        <v>21109.5</v>
      </c>
      <c r="AC70">
        <v>22079.9</v>
      </c>
      <c r="AD70">
        <v>22727</v>
      </c>
      <c r="AE70">
        <v>23805.1</v>
      </c>
      <c r="AF70">
        <v>25888.87</v>
      </c>
      <c r="AG70">
        <v>27289.17</v>
      </c>
      <c r="AH70">
        <v>28659.46</v>
      </c>
      <c r="AI70">
        <v>30050.38</v>
      </c>
      <c r="AJ70">
        <v>31450.15</v>
      </c>
    </row>
    <row r="71" spans="1:36" ht="13.5">
      <c r="A71">
        <v>69</v>
      </c>
      <c r="B71" s="31" t="s">
        <v>526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>
        <v>-510.81</v>
      </c>
      <c r="Z71">
        <v>-357.68</v>
      </c>
      <c r="AA71">
        <v>-324.84999999999701</v>
      </c>
      <c r="AB71">
        <v>-1352.46999999999</v>
      </c>
      <c r="AC71">
        <v>-4574.16</v>
      </c>
      <c r="AD71">
        <v>-3793.8599999999901</v>
      </c>
      <c r="AE71">
        <v>-2011</v>
      </c>
      <c r="AF71">
        <v>-2288</v>
      </c>
      <c r="AG71">
        <v>-2025</v>
      </c>
      <c r="AH71">
        <v>-1990</v>
      </c>
      <c r="AI71">
        <v>-2064</v>
      </c>
      <c r="AJ71">
        <v>-2181</v>
      </c>
    </row>
    <row r="72" spans="1:36" ht="13.5">
      <c r="A72">
        <v>70</v>
      </c>
      <c r="B72" s="31" t="s">
        <v>527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>
        <v>850.979999999999</v>
      </c>
      <c r="Z72">
        <v>1726.82</v>
      </c>
      <c r="AA72">
        <v>2329.36</v>
      </c>
      <c r="AB72">
        <v>2387.9499999999998</v>
      </c>
      <c r="AC72">
        <v>-552.63999999999896</v>
      </c>
      <c r="AD72">
        <v>375.48000000000098</v>
      </c>
      <c r="AE72">
        <v>3474</v>
      </c>
      <c r="AF72">
        <v>3562</v>
      </c>
      <c r="AG72">
        <v>3275</v>
      </c>
      <c r="AH72">
        <v>3510</v>
      </c>
      <c r="AI72">
        <v>3886</v>
      </c>
      <c r="AJ72">
        <v>4269</v>
      </c>
    </row>
    <row r="73" spans="1:36" ht="13.5">
      <c r="A73">
        <v>71</v>
      </c>
      <c r="B73" s="31" t="s">
        <v>528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>
        <v>592.14</v>
      </c>
      <c r="Z73">
        <v>791.62</v>
      </c>
      <c r="AA73">
        <v>909.92</v>
      </c>
      <c r="AB73">
        <v>996.41</v>
      </c>
      <c r="AC73">
        <v>982.5</v>
      </c>
      <c r="AD73">
        <v>1268.27</v>
      </c>
      <c r="AE73">
        <v>1510</v>
      </c>
      <c r="AF73">
        <v>1700</v>
      </c>
      <c r="AG73">
        <v>1740</v>
      </c>
      <c r="AH73">
        <v>1780</v>
      </c>
      <c r="AI73">
        <v>1820</v>
      </c>
      <c r="AJ73">
        <v>1900</v>
      </c>
    </row>
    <row r="74" spans="1:36" ht="13.5">
      <c r="A74">
        <v>72</v>
      </c>
      <c r="B74" s="31" t="s">
        <v>529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3.62</v>
      </c>
      <c r="Y74">
        <v>0.14000000000000001</v>
      </c>
      <c r="Z74">
        <v>0</v>
      </c>
      <c r="AA74">
        <v>0</v>
      </c>
      <c r="AB74">
        <v>0.71</v>
      </c>
      <c r="AC74">
        <v>9.2899999999999903</v>
      </c>
      <c r="AD74">
        <v>1.24</v>
      </c>
      <c r="AE74">
        <v>7.2276259999999999</v>
      </c>
      <c r="AF74">
        <v>7.812468</v>
      </c>
      <c r="AG74">
        <v>8.4655900000000006</v>
      </c>
      <c r="AH74">
        <v>9.1555359999999997</v>
      </c>
      <c r="AI74">
        <v>9.9017119999999998</v>
      </c>
      <c r="AJ74">
        <v>10.7087</v>
      </c>
    </row>
    <row r="75" spans="1:36" ht="13.5">
      <c r="A75">
        <v>73</v>
      </c>
      <c r="B75" s="31" t="s">
        <v>530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-4802.34</v>
      </c>
      <c r="Y75">
        <v>-6122.58</v>
      </c>
      <c r="Z75">
        <v>-6593.47</v>
      </c>
      <c r="AA75">
        <v>-7154.94</v>
      </c>
      <c r="AB75">
        <v>-8569.1</v>
      </c>
      <c r="AC75">
        <v>-10724.85</v>
      </c>
      <c r="AD75">
        <v>-11526.45</v>
      </c>
      <c r="AE75">
        <v>-12246.26</v>
      </c>
      <c r="AF75">
        <v>-13268.72</v>
      </c>
      <c r="AG75">
        <v>-14137.29</v>
      </c>
      <c r="AH75">
        <v>-15076.65</v>
      </c>
      <c r="AI75">
        <v>-16092.56</v>
      </c>
      <c r="AJ75">
        <v>-17191.28</v>
      </c>
    </row>
    <row r="76" spans="1:36" ht="13.5">
      <c r="A76">
        <v>74</v>
      </c>
      <c r="B76" s="31" t="s">
        <v>531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-928.56</v>
      </c>
      <c r="Y76">
        <v>-1422.3</v>
      </c>
      <c r="Z76">
        <v>-1477.12</v>
      </c>
      <c r="AA76">
        <v>-1667.66</v>
      </c>
      <c r="AB76">
        <v>-2505.0500000000002</v>
      </c>
      <c r="AC76">
        <v>-3218.44</v>
      </c>
      <c r="AD76">
        <v>-3123.45</v>
      </c>
      <c r="AE76">
        <v>-2097.634</v>
      </c>
      <c r="AF76">
        <v>-2793.4810000000002</v>
      </c>
      <c r="AG76">
        <v>-3216.761</v>
      </c>
      <c r="AH76">
        <v>-3674.538</v>
      </c>
      <c r="AI76">
        <v>-4169.6229999999996</v>
      </c>
      <c r="AJ76">
        <v>-4705.0590000000002</v>
      </c>
    </row>
    <row r="77" spans="1:36" ht="13.5">
      <c r="A77">
        <v>75</v>
      </c>
      <c r="B77" s="31" t="s">
        <v>532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891.04709104292397</v>
      </c>
      <c r="Y77">
        <v>1112.7183267123701</v>
      </c>
      <c r="Z77">
        <v>524.12941610951896</v>
      </c>
      <c r="AA77">
        <v>610.36969641434996</v>
      </c>
      <c r="AB77">
        <v>1429.55934498939</v>
      </c>
      <c r="AC77">
        <v>2138.0475750536302</v>
      </c>
      <c r="AD77">
        <v>816.77470372102005</v>
      </c>
      <c r="AE77">
        <v>741.55520000000001</v>
      </c>
      <c r="AF77">
        <v>801.56010000000003</v>
      </c>
      <c r="AG77">
        <v>868.57050000000004</v>
      </c>
      <c r="AH77">
        <v>939.35900000000004</v>
      </c>
      <c r="AI77">
        <v>1015.917</v>
      </c>
      <c r="AJ77">
        <v>1098.7139999999999</v>
      </c>
    </row>
    <row r="78" spans="1:36" ht="13.5">
      <c r="A78">
        <v>76</v>
      </c>
      <c r="B78" s="31" t="s">
        <v>533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1453.6101986199701</v>
      </c>
      <c r="Y78">
        <v>1269.9755665217799</v>
      </c>
      <c r="Z78">
        <v>345.58633728600103</v>
      </c>
      <c r="AA78">
        <v>676.34477259810296</v>
      </c>
      <c r="AB78">
        <v>1156.8953374611599</v>
      </c>
      <c r="AC78">
        <v>2720.0943623629901</v>
      </c>
      <c r="AD78">
        <v>316.81892382665899</v>
      </c>
      <c r="AE78">
        <v>380.1739</v>
      </c>
      <c r="AF78">
        <v>410.93669999999997</v>
      </c>
      <c r="AG78">
        <v>445.291</v>
      </c>
      <c r="AH78">
        <v>481.5822</v>
      </c>
      <c r="AI78">
        <v>520.83109999999999</v>
      </c>
      <c r="AJ78">
        <v>563.27890000000002</v>
      </c>
    </row>
    <row r="79" spans="1:36" ht="13.5">
      <c r="A79">
        <v>77</v>
      </c>
      <c r="B79" s="31" t="s">
        <v>534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-562.56310757705296</v>
      </c>
      <c r="Y79">
        <v>-157.25723980941899</v>
      </c>
      <c r="Z79">
        <v>178.54307882351799</v>
      </c>
      <c r="AA79">
        <v>-65.975076183752606</v>
      </c>
      <c r="AB79">
        <v>272.66400752822898</v>
      </c>
      <c r="AC79">
        <v>-582.04678730935495</v>
      </c>
      <c r="AD79">
        <v>499.95577989435998</v>
      </c>
      <c r="AE79">
        <v>361.38130000000001</v>
      </c>
      <c r="AF79">
        <v>390.6234</v>
      </c>
      <c r="AG79">
        <v>423.27949999999998</v>
      </c>
      <c r="AH79">
        <v>457.77679999999998</v>
      </c>
      <c r="AI79">
        <v>495.0856</v>
      </c>
      <c r="AJ79">
        <v>535.43510000000003</v>
      </c>
    </row>
    <row r="80" spans="1:36" ht="13.5">
      <c r="A80">
        <v>78</v>
      </c>
      <c r="B80" s="31" t="s">
        <v>535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>
        <v>1.01617729104328</v>
      </c>
      <c r="Z80">
        <v>1.05624586858672</v>
      </c>
      <c r="AA80">
        <v>1.0735449723944299</v>
      </c>
      <c r="AB80">
        <v>1.12762310380308</v>
      </c>
      <c r="AC80">
        <v>1.1435974508050699</v>
      </c>
      <c r="AD80">
        <v>1.25303133460357</v>
      </c>
      <c r="AE80">
        <v>1.437586</v>
      </c>
      <c r="AF80">
        <v>1.492543</v>
      </c>
      <c r="AG80">
        <v>1.528125</v>
      </c>
      <c r="AH80">
        <v>1.574031</v>
      </c>
      <c r="AI80">
        <v>1.6213390000000001</v>
      </c>
      <c r="AJ80">
        <v>1.670015</v>
      </c>
    </row>
    <row r="81" spans="1:36" ht="13.5">
      <c r="A81">
        <v>79</v>
      </c>
      <c r="B81" s="31" t="s">
        <v>623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>
        <v>0.9667</v>
      </c>
      <c r="Z81">
        <v>0.99480000000000002</v>
      </c>
      <c r="AA81">
        <v>1.0259</v>
      </c>
      <c r="AB81">
        <v>1.0127999999999999</v>
      </c>
      <c r="AC81">
        <v>0.98760000000000003</v>
      </c>
      <c r="AD81">
        <v>1.0749</v>
      </c>
      <c r="AE81">
        <v>1.1071470000000001</v>
      </c>
      <c r="AF81">
        <v>1.2009799999999999</v>
      </c>
      <c r="AG81">
        <v>1.237009</v>
      </c>
      <c r="AH81">
        <v>1.2741199999999999</v>
      </c>
      <c r="AI81">
        <v>1.312343</v>
      </c>
      <c r="AJ81">
        <v>1.3517140000000001</v>
      </c>
    </row>
    <row r="82" spans="1:36" ht="13.5">
      <c r="A82">
        <v>80</v>
      </c>
      <c r="B82" s="31" t="s">
        <v>536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>
        <v>1.0262</v>
      </c>
      <c r="Z82">
        <v>1.1133</v>
      </c>
      <c r="AA82">
        <v>1.1618999999999999</v>
      </c>
      <c r="AB82">
        <v>1.2222</v>
      </c>
      <c r="AC82">
        <v>1.3111999999999999</v>
      </c>
      <c r="AD82">
        <v>1.4525999999999999</v>
      </c>
      <c r="AE82">
        <v>1.5830420000000001</v>
      </c>
      <c r="AF82">
        <v>1.6218669999999999</v>
      </c>
      <c r="AG82">
        <v>1.673767</v>
      </c>
      <c r="AH82">
        <v>1.7239800000000001</v>
      </c>
      <c r="AI82">
        <v>1.7756989999999999</v>
      </c>
      <c r="AJ82">
        <v>1.82897</v>
      </c>
    </row>
    <row r="83" spans="1:36" ht="13.5">
      <c r="A83">
        <v>81</v>
      </c>
      <c r="B83" s="31" t="s">
        <v>537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257.652908957075</v>
      </c>
      <c r="Y83">
        <v>207.521673287629</v>
      </c>
      <c r="Z83">
        <v>-53.239416109519198</v>
      </c>
      <c r="AA83">
        <v>-48.899696414351297</v>
      </c>
      <c r="AB83">
        <v>-15.399344989396701</v>
      </c>
      <c r="AC83">
        <v>17.702424946360601</v>
      </c>
      <c r="AD83">
        <v>-15.1747037210197</v>
      </c>
      <c r="AE83">
        <v>-21.744489999999999</v>
      </c>
      <c r="AF83">
        <v>-127.1237</v>
      </c>
      <c r="AG83">
        <v>0</v>
      </c>
      <c r="AH83">
        <v>0</v>
      </c>
      <c r="AI83">
        <v>0</v>
      </c>
      <c r="AJ83">
        <v>0</v>
      </c>
    </row>
    <row r="84" spans="1:36" ht="13.5">
      <c r="A84">
        <v>82</v>
      </c>
      <c r="B84" s="31" t="s">
        <v>538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>
        <v>650.99723980941906</v>
      </c>
      <c r="Z84">
        <v>-123.72307882351799</v>
      </c>
      <c r="AA84">
        <v>256.515076183752</v>
      </c>
      <c r="AB84">
        <v>564.72599247177095</v>
      </c>
      <c r="AC84">
        <v>1295.4367873093499</v>
      </c>
      <c r="AD84">
        <v>-594.94577989436004</v>
      </c>
      <c r="AE84">
        <v>-1387.1980000000001</v>
      </c>
      <c r="AF84">
        <v>-448.83190000000002</v>
      </c>
      <c r="AG84">
        <v>0</v>
      </c>
      <c r="AH84">
        <v>0</v>
      </c>
      <c r="AI84">
        <v>0</v>
      </c>
      <c r="AJ84">
        <v>0</v>
      </c>
    </row>
    <row r="85" spans="1:36" ht="13.5">
      <c r="A85">
        <v>83</v>
      </c>
      <c r="B85" s="31" t="s">
        <v>539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>
        <v>2766.31</v>
      </c>
      <c r="Z85">
        <v>2818.29</v>
      </c>
      <c r="AA85">
        <v>3642.8</v>
      </c>
      <c r="AB85">
        <v>4231.03</v>
      </c>
      <c r="AC85">
        <v>5480.53</v>
      </c>
      <c r="AD85">
        <v>5120.82</v>
      </c>
      <c r="AE85">
        <v>5619.15</v>
      </c>
      <c r="AF85">
        <v>6657.7380000000003</v>
      </c>
      <c r="AG85">
        <v>8118.5680000000002</v>
      </c>
      <c r="AH85">
        <v>9850.09399999999</v>
      </c>
      <c r="AI85">
        <v>11906.36</v>
      </c>
      <c r="AJ85">
        <v>14324.81</v>
      </c>
    </row>
    <row r="86" spans="1:36" ht="13.5">
      <c r="A86">
        <v>84</v>
      </c>
      <c r="B86" s="31" t="s">
        <v>540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>
        <v>756.07</v>
      </c>
      <c r="Z86">
        <v>906.67</v>
      </c>
      <c r="AA86">
        <v>877.86</v>
      </c>
      <c r="AB86">
        <v>990.69</v>
      </c>
      <c r="AC86">
        <v>1643.3</v>
      </c>
      <c r="AD86">
        <v>1827.78</v>
      </c>
      <c r="AE86">
        <v>2110</v>
      </c>
      <c r="AF86">
        <v>2120</v>
      </c>
      <c r="AG86">
        <v>2365</v>
      </c>
      <c r="AH86">
        <v>2557</v>
      </c>
      <c r="AI86">
        <v>2730</v>
      </c>
      <c r="AJ86">
        <v>2950</v>
      </c>
    </row>
    <row r="87" spans="1:36" ht="13.5">
      <c r="A87">
        <v>85</v>
      </c>
      <c r="B87" s="31" t="s">
        <v>541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>
        <v>4359.97</v>
      </c>
      <c r="Z87">
        <v>4133.79</v>
      </c>
      <c r="AA87">
        <v>4540.26</v>
      </c>
      <c r="AB87">
        <v>4593.07</v>
      </c>
      <c r="AC87">
        <v>4433.42</v>
      </c>
      <c r="AD87">
        <v>5395.27</v>
      </c>
      <c r="AE87">
        <v>7750</v>
      </c>
      <c r="AF87">
        <v>8722</v>
      </c>
      <c r="AG87">
        <v>9482</v>
      </c>
      <c r="AH87">
        <v>10267</v>
      </c>
      <c r="AI87">
        <v>11142</v>
      </c>
      <c r="AJ87">
        <v>12091</v>
      </c>
    </row>
    <row r="88" spans="1:36" ht="13.5">
      <c r="A88">
        <v>86</v>
      </c>
      <c r="B88" s="31" t="s">
        <v>542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>
        <v>4426.09</v>
      </c>
      <c r="Z88">
        <v>5645.15</v>
      </c>
      <c r="AA88">
        <v>5966.05</v>
      </c>
      <c r="AB88">
        <v>6824.77</v>
      </c>
      <c r="AC88">
        <v>6530.99</v>
      </c>
      <c r="AD88">
        <v>7984.69</v>
      </c>
      <c r="AE88">
        <v>9600</v>
      </c>
      <c r="AF88">
        <v>10378</v>
      </c>
      <c r="AG88">
        <v>11218</v>
      </c>
      <c r="AH88">
        <v>12083</v>
      </c>
      <c r="AI88">
        <v>13058</v>
      </c>
      <c r="AJ88">
        <v>14109</v>
      </c>
    </row>
    <row r="89" spans="1:36" ht="13.5">
      <c r="A89">
        <v>87</v>
      </c>
      <c r="B89" s="31" t="s">
        <v>543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>
        <v>2384</v>
      </c>
      <c r="Z89">
        <v>2872.4</v>
      </c>
      <c r="AA89">
        <v>3087.5</v>
      </c>
      <c r="AB89">
        <v>3507.5</v>
      </c>
      <c r="AC89">
        <v>5211.1000000000004</v>
      </c>
      <c r="AD89">
        <v>6950.5</v>
      </c>
      <c r="AE89">
        <v>7183.9870000000001</v>
      </c>
      <c r="AF89">
        <v>9333.71899999999</v>
      </c>
      <c r="AG89">
        <v>10105.549999999999</v>
      </c>
      <c r="AH89">
        <v>10920</v>
      </c>
      <c r="AI89">
        <v>11800.08</v>
      </c>
      <c r="AJ89">
        <v>12751.08</v>
      </c>
    </row>
    <row r="90" spans="1:36" ht="13.5">
      <c r="A90">
        <v>88</v>
      </c>
      <c r="B90" s="31" t="s">
        <v>544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ht="13.5">
      <c r="A91">
        <v>89</v>
      </c>
      <c r="B91" s="31" t="s">
        <v>545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>
        <v>6779.97</v>
      </c>
      <c r="Z91">
        <v>8958.84</v>
      </c>
      <c r="AA91">
        <v>11166.59</v>
      </c>
      <c r="AB91">
        <v>13933.73</v>
      </c>
      <c r="AC91">
        <v>13513.34</v>
      </c>
      <c r="AD91">
        <v>17845.28</v>
      </c>
      <c r="AE91">
        <v>21066.01</v>
      </c>
      <c r="AF91">
        <v>23447.759999999998</v>
      </c>
      <c r="AG91">
        <v>25535.88</v>
      </c>
      <c r="AH91">
        <v>27694.47</v>
      </c>
      <c r="AI91">
        <v>30031.17</v>
      </c>
      <c r="AJ91">
        <v>32513.17</v>
      </c>
    </row>
    <row r="92" spans="1:36" ht="13.5">
      <c r="A92">
        <v>90</v>
      </c>
      <c r="B92" s="31" t="s">
        <v>546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>
        <v>6606.8700058468103</v>
      </c>
      <c r="Z92">
        <v>8047.1032066828302</v>
      </c>
      <c r="AA92">
        <v>9610.6291419227091</v>
      </c>
      <c r="AB92">
        <v>11400.531827851401</v>
      </c>
      <c r="AC92">
        <v>10306.0860280658</v>
      </c>
      <c r="AD92">
        <v>12285.0612694478</v>
      </c>
      <c r="AE92">
        <v>13307.3</v>
      </c>
      <c r="AF92">
        <v>14457.27</v>
      </c>
      <c r="AG92">
        <v>15256.53</v>
      </c>
      <c r="AH92">
        <v>16064.26</v>
      </c>
      <c r="AI92">
        <v>16912.310000000001</v>
      </c>
      <c r="AJ92">
        <v>17776.759999999998</v>
      </c>
    </row>
    <row r="93" spans="1:36" ht="13.5">
      <c r="A93">
        <v>91</v>
      </c>
      <c r="B93" s="31" t="s">
        <v>547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>
        <v>7841.06</v>
      </c>
      <c r="Z93">
        <v>10013.35</v>
      </c>
      <c r="AA93">
        <v>11378.47</v>
      </c>
      <c r="AB93">
        <v>12964.94</v>
      </c>
      <c r="AC93">
        <v>4912.53</v>
      </c>
      <c r="AD93">
        <v>8204.77</v>
      </c>
      <c r="AE93">
        <v>13056.97</v>
      </c>
      <c r="AF93">
        <v>17532.09</v>
      </c>
      <c r="AG93">
        <v>19095.27</v>
      </c>
      <c r="AH93">
        <v>20683.919999999998</v>
      </c>
      <c r="AI93">
        <v>22388.28</v>
      </c>
      <c r="AJ93">
        <v>24228.41</v>
      </c>
    </row>
    <row r="94" spans="1:36" ht="13.5">
      <c r="A94">
        <v>92</v>
      </c>
      <c r="B94" s="31" t="s">
        <v>548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>
        <v>7640.8692262716804</v>
      </c>
      <c r="Z94">
        <v>8994.2962364142604</v>
      </c>
      <c r="AA94">
        <v>9792.9856269902702</v>
      </c>
      <c r="AB94">
        <v>10607.871052200901</v>
      </c>
      <c r="AC94">
        <v>3746.5909090908999</v>
      </c>
      <c r="AD94">
        <v>5648.3340217540899</v>
      </c>
      <c r="AE94">
        <v>8248.027</v>
      </c>
      <c r="AF94">
        <v>10809.82</v>
      </c>
      <c r="AG94">
        <v>11408.56</v>
      </c>
      <c r="AH94">
        <v>11997.77</v>
      </c>
      <c r="AI94">
        <v>12608.15</v>
      </c>
      <c r="AJ94">
        <v>13247.02</v>
      </c>
    </row>
    <row r="95" spans="1:36" ht="13.5">
      <c r="A95">
        <v>93</v>
      </c>
      <c r="B95" s="31" t="s">
        <v>549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>
        <v>35836.019999999997</v>
      </c>
      <c r="Z95">
        <v>40761.660000000003</v>
      </c>
      <c r="AA95">
        <v>44599.34</v>
      </c>
      <c r="AB95">
        <v>49252.65</v>
      </c>
      <c r="AC95">
        <v>49266.74</v>
      </c>
      <c r="AD95">
        <v>60231.61</v>
      </c>
      <c r="AE95">
        <v>72276.259999999995</v>
      </c>
      <c r="AF95">
        <v>78124.679999999906</v>
      </c>
      <c r="AG95">
        <v>84655.9</v>
      </c>
      <c r="AH95">
        <v>91555.36</v>
      </c>
      <c r="AI95">
        <v>99017.12</v>
      </c>
      <c r="AJ95">
        <v>107087</v>
      </c>
    </row>
    <row r="96" spans="1:36" ht="13.5">
      <c r="A96">
        <v>94</v>
      </c>
      <c r="B96" s="31" t="s">
        <v>550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>
        <v>1.0307999999999999</v>
      </c>
      <c r="Z96">
        <v>1.0626</v>
      </c>
      <c r="AA96">
        <v>1.0952999999999999</v>
      </c>
      <c r="AB96">
        <v>1.1291</v>
      </c>
      <c r="AC96">
        <v>1.1637999999999999</v>
      </c>
      <c r="AD96">
        <v>1.1997</v>
      </c>
      <c r="AE96">
        <v>1.2366999999999999</v>
      </c>
      <c r="AF96">
        <v>1.2040999999999999</v>
      </c>
      <c r="AG96">
        <v>1.2357</v>
      </c>
      <c r="AH96">
        <v>1.2713000000000001</v>
      </c>
      <c r="AI96">
        <v>1.3081</v>
      </c>
      <c r="AJ96">
        <v>1.3445</v>
      </c>
    </row>
    <row r="97" spans="1:36" ht="13.5">
      <c r="A97">
        <v>95</v>
      </c>
      <c r="B97" s="31" t="s">
        <v>551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>
        <v>34921.11</v>
      </c>
      <c r="Z97">
        <v>36612.46</v>
      </c>
      <c r="AA97">
        <v>38385.51</v>
      </c>
      <c r="AB97">
        <v>40298.01</v>
      </c>
      <c r="AC97">
        <v>37573.69</v>
      </c>
      <c r="AD97">
        <v>41465.919999999998</v>
      </c>
      <c r="AE97">
        <v>45656.58</v>
      </c>
      <c r="AF97">
        <v>48169.59</v>
      </c>
      <c r="AG97">
        <v>50578.07</v>
      </c>
      <c r="AH97">
        <v>53106.97</v>
      </c>
      <c r="AI97">
        <v>55762.32</v>
      </c>
      <c r="AJ97">
        <v>58550.44</v>
      </c>
    </row>
    <row r="98" spans="1:36" ht="13.5">
      <c r="A98">
        <v>96</v>
      </c>
      <c r="B98" s="11" t="s">
        <v>552</v>
      </c>
      <c r="C98" s="6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3.9168177513932902E-2</v>
      </c>
      <c r="Y98">
        <v>3.0251273694373901E-2</v>
      </c>
      <c r="Z98">
        <v>3.7765437319070297E-2</v>
      </c>
      <c r="AA98">
        <v>5.52548394089468E-2</v>
      </c>
      <c r="AB98">
        <v>6.1773684770567397E-2</v>
      </c>
      <c r="AC98">
        <v>5.2821176290688103E-2</v>
      </c>
      <c r="AD98">
        <v>0.11510192294714799</v>
      </c>
      <c r="AE98">
        <v>4.4483659704411697E-2</v>
      </c>
      <c r="AF98">
        <v>5.7058449651697103E-2</v>
      </c>
      <c r="AG98">
        <v>5.2148738589770899E-2</v>
      </c>
      <c r="AH98">
        <v>5.2345111550033199E-2</v>
      </c>
      <c r="AI98">
        <v>0.10971784638814</v>
      </c>
      <c r="AJ98">
        <v>5.2340803375053098E-2</v>
      </c>
    </row>
    <row r="99" spans="1:36" ht="13.5">
      <c r="A99">
        <v>97</v>
      </c>
      <c r="B99" s="31" t="s">
        <v>553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>
        <v>1.0246394549394701E-2</v>
      </c>
      <c r="Z99">
        <v>5.62857351736901E-3</v>
      </c>
      <c r="AA99">
        <v>4.6128485309423796E-3</v>
      </c>
      <c r="AB99">
        <v>4.1849524847901503E-3</v>
      </c>
      <c r="AC99">
        <v>4.2198854643112097E-3</v>
      </c>
      <c r="AD99">
        <v>7.0008090436234401E-3</v>
      </c>
      <c r="AE99">
        <v>6.2261107589130903E-3</v>
      </c>
      <c r="AF99">
        <v>4.4800183501551597E-3</v>
      </c>
      <c r="AG99">
        <v>3.5437577298215398E-3</v>
      </c>
      <c r="AH99">
        <v>3.2767060279157798E-3</v>
      </c>
      <c r="AI99">
        <v>2.5248159106223199E-3</v>
      </c>
      <c r="AJ99">
        <v>2.3345504122815998E-3</v>
      </c>
    </row>
    <row r="100" spans="1:36" ht="13.5">
      <c r="A100">
        <v>98</v>
      </c>
      <c r="B100" s="31" t="s">
        <v>554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4.0041601664066499E-2</v>
      </c>
      <c r="Y100">
        <v>2.13000000000001E-2</v>
      </c>
      <c r="Z100">
        <v>6.0413198864192497E-2</v>
      </c>
      <c r="AA100">
        <v>2.61311172668512E-2</v>
      </c>
      <c r="AB100">
        <v>4.8501754701700803E-2</v>
      </c>
      <c r="AC100">
        <v>5.2094061105389701E-2</v>
      </c>
      <c r="AD100">
        <v>9.5603230279794393E-2</v>
      </c>
      <c r="AE100">
        <v>0.11899999999999999</v>
      </c>
      <c r="AF100">
        <v>2.8000000000000001E-2</v>
      </c>
      <c r="AG100">
        <v>2.7E-2</v>
      </c>
      <c r="AH100">
        <v>0.03</v>
      </c>
      <c r="AI100">
        <v>0.03</v>
      </c>
      <c r="AJ100">
        <v>0.03</v>
      </c>
    </row>
    <row r="101" spans="1:36" ht="13.5">
      <c r="A101">
        <v>99</v>
      </c>
      <c r="B101" s="31" t="s">
        <v>555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4.8760415595103503E-2</v>
      </c>
      <c r="Y101">
        <v>1.8342324668955301E-2</v>
      </c>
      <c r="Z101">
        <v>6.7135426700057899E-2</v>
      </c>
      <c r="AA101">
        <v>1.5163823449769701E-2</v>
      </c>
      <c r="AB101">
        <v>6.9974215346314497E-2</v>
      </c>
      <c r="AC101">
        <v>2.4098387900947298E-2</v>
      </c>
      <c r="AD101">
        <v>0.139402791301525</v>
      </c>
      <c r="AE101">
        <v>9.6000000000000002E-2</v>
      </c>
      <c r="AF101">
        <v>0.01</v>
      </c>
      <c r="AG101">
        <v>0.03</v>
      </c>
      <c r="AH101">
        <v>0.03</v>
      </c>
      <c r="AI101">
        <v>0.03</v>
      </c>
      <c r="AJ101">
        <v>0.03</v>
      </c>
    </row>
    <row r="102" spans="1:36" ht="13.5">
      <c r="A102">
        <v>100</v>
      </c>
      <c r="B102" s="31" t="s">
        <v>556</v>
      </c>
      <c r="C102" t="s">
        <v>156</v>
      </c>
      <c r="D102">
        <v>0.15160000000000001</v>
      </c>
      <c r="E102">
        <v>9.3178447849728105E-2</v>
      </c>
      <c r="F102">
        <v>6.5340266787248399E-2</v>
      </c>
      <c r="G102">
        <v>6.3030560271646704E-2</v>
      </c>
      <c r="H102">
        <v>6.1888600519065702E-2</v>
      </c>
      <c r="I102">
        <v>4.8317352885880599E-2</v>
      </c>
      <c r="J102">
        <v>4.5552367288378602E-2</v>
      </c>
      <c r="K102">
        <v>3.6535162950257202E-2</v>
      </c>
      <c r="L102">
        <v>3.8722488830051402E-2</v>
      </c>
      <c r="M102">
        <v>3.7916202007328197E-2</v>
      </c>
      <c r="N102">
        <v>4.0214888718342202E-2</v>
      </c>
      <c r="O102">
        <v>4.0430869116128101E-2</v>
      </c>
      <c r="P102">
        <v>4.2688980286484199E-2</v>
      </c>
      <c r="Q102">
        <v>6.3656147986942399E-2</v>
      </c>
      <c r="R102">
        <v>2.7621483375958902E-2</v>
      </c>
      <c r="S102">
        <v>3.7207565953210502E-2</v>
      </c>
      <c r="T102">
        <v>5.0389922015596701E-2</v>
      </c>
      <c r="U102">
        <v>4.03198172472874E-2</v>
      </c>
      <c r="V102">
        <v>3.5902503293807599E-2</v>
      </c>
      <c r="W102">
        <v>3.1902490726020097E-2</v>
      </c>
      <c r="X102">
        <v>2.7115858668857701E-2</v>
      </c>
      <c r="Y102">
        <v>2.6999999999999899E-2</v>
      </c>
      <c r="Z102">
        <v>3.2229795520934898E-2</v>
      </c>
      <c r="AA102">
        <v>3.5940005659843302E-2</v>
      </c>
      <c r="AB102">
        <v>3.4602076124567498E-2</v>
      </c>
      <c r="AC102">
        <v>3.1772575250835898E-2</v>
      </c>
      <c r="AD102">
        <v>4.3504222468651398E-2</v>
      </c>
      <c r="AE102">
        <v>3.80936810267309E-2</v>
      </c>
      <c r="AF102">
        <v>6.5191387559808606E-2</v>
      </c>
      <c r="AG102">
        <v>4.1339135317237402E-2</v>
      </c>
      <c r="AH102">
        <v>3.5586708903417197E-2</v>
      </c>
      <c r="AI102">
        <v>3.3778067035470302E-2</v>
      </c>
      <c r="AJ102">
        <v>3.3303953664064398E-2</v>
      </c>
    </row>
    <row r="103" spans="1:36" ht="13.5">
      <c r="A103">
        <v>101</v>
      </c>
      <c r="B103" s="31" t="s">
        <v>557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</row>
    <row r="104" spans="1:36" ht="13.5">
      <c r="A104">
        <v>102</v>
      </c>
      <c r="B104" s="31" t="s">
        <v>558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72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72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72">
        <v>-2.6521275072182001E-5</v>
      </c>
      <c r="Y104">
        <v>-6.9622686894359295E-4</v>
      </c>
      <c r="Z104">
        <v>-6.5306466910327004E-4</v>
      </c>
      <c r="AA104" s="72">
        <v>-7.2422596388197594E-5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</row>
    <row r="105" spans="1:36" ht="13.5">
      <c r="A105">
        <v>103</v>
      </c>
      <c r="B105" s="31" t="s">
        <v>559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>
        <v>3.01540182196572E-2</v>
      </c>
      <c r="Z105">
        <v>3.0717836319718E-2</v>
      </c>
      <c r="AA105">
        <v>3.2630751934894099E-2</v>
      </c>
      <c r="AB105">
        <v>2.8154830247712499E-2</v>
      </c>
      <c r="AC105">
        <v>0.1068540358059</v>
      </c>
      <c r="AD105">
        <v>9.2204076895835901E-2</v>
      </c>
      <c r="AE105">
        <v>3.2403447549721E-2</v>
      </c>
      <c r="AF105">
        <v>2.87271576664378E-2</v>
      </c>
      <c r="AG105">
        <v>2.4806304108750801E-2</v>
      </c>
      <c r="AH105">
        <v>2.2936942195410499E-2</v>
      </c>
      <c r="AI105">
        <v>3.4337496384463602E-2</v>
      </c>
      <c r="AJ105">
        <v>1.8676403298252799E-2</v>
      </c>
    </row>
    <row r="106" spans="1:36" ht="13.5">
      <c r="A106">
        <v>104</v>
      </c>
      <c r="B106" s="31" t="s">
        <v>622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>
        <v>-3.3300000000000003E-2</v>
      </c>
      <c r="Z106">
        <v>2.9000000000000001E-2</v>
      </c>
      <c r="AA106">
        <v>3.1300000000000001E-2</v>
      </c>
      <c r="AB106">
        <v>-1.2800000000000001E-2</v>
      </c>
      <c r="AC106">
        <v>-2.4899999999999999E-2</v>
      </c>
      <c r="AD106">
        <v>8.8499999999999995E-2</v>
      </c>
      <c r="AE106">
        <v>0.03</v>
      </c>
      <c r="AF106">
        <v>0.03</v>
      </c>
      <c r="AG106">
        <v>0.03</v>
      </c>
      <c r="AH106">
        <v>0.03</v>
      </c>
      <c r="AI106">
        <v>0.03</v>
      </c>
      <c r="AJ106">
        <v>0.03</v>
      </c>
    </row>
    <row r="107" spans="1:36" ht="13.5">
      <c r="A107">
        <v>105</v>
      </c>
      <c r="B107" s="31" t="s">
        <v>524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5.82828097840579E-2</v>
      </c>
      <c r="Y107">
        <v>2.6200000000000001E-2</v>
      </c>
      <c r="Z107">
        <v>8.4876242447865902E-2</v>
      </c>
      <c r="AA107">
        <v>4.3654001616814701E-2</v>
      </c>
      <c r="AB107">
        <v>5.1897753679318301E-2</v>
      </c>
      <c r="AC107">
        <v>7.2819505809196494E-2</v>
      </c>
      <c r="AD107">
        <v>0.10784014643075</v>
      </c>
      <c r="AE107">
        <v>9.5000000000000001E-2</v>
      </c>
      <c r="AF107">
        <v>3.3000000000000002E-2</v>
      </c>
      <c r="AG107">
        <v>3.2000000000000001E-2</v>
      </c>
      <c r="AH107">
        <v>0.03</v>
      </c>
      <c r="AI107">
        <v>0.03</v>
      </c>
      <c r="AJ107">
        <v>0.03</v>
      </c>
    </row>
    <row r="108" spans="1:36" ht="13.5">
      <c r="A108">
        <v>106</v>
      </c>
      <c r="B108" s="31" t="s">
        <v>560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>
        <v>7.8245296213139701E-4</v>
      </c>
      <c r="Z108">
        <v>6.89373298339665E-4</v>
      </c>
      <c r="AA108">
        <v>8.4261336602738904E-4</v>
      </c>
      <c r="AB108">
        <v>2.55255300983804E-3</v>
      </c>
      <c r="AC108">
        <v>9.1400405222671498E-4</v>
      </c>
      <c r="AD108">
        <v>4.55906790470983E-4</v>
      </c>
      <c r="AE108">
        <v>4.46896394473095E-3</v>
      </c>
      <c r="AF108">
        <v>3.0720125829635401E-3</v>
      </c>
      <c r="AG108">
        <v>3.1255943177026001E-3</v>
      </c>
      <c r="AH108">
        <v>3.05716672404543E-3</v>
      </c>
      <c r="AI108">
        <v>2.9287864563218901E-3</v>
      </c>
      <c r="AJ108">
        <v>2.89484251122918E-3</v>
      </c>
    </row>
    <row r="109" spans="1:36" ht="13.5">
      <c r="A109">
        <v>107</v>
      </c>
      <c r="B109" s="31" t="s">
        <v>561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>
        <v>3.6842819040730501E-2</v>
      </c>
      <c r="Z109">
        <v>3.8335043273507501E-2</v>
      </c>
      <c r="AA109">
        <v>3.9621662562719498E-2</v>
      </c>
      <c r="AB109">
        <v>4.6151831424299003E-2</v>
      </c>
      <c r="AC109">
        <v>3.0807802586491399E-2</v>
      </c>
      <c r="AD109">
        <v>2.4742821916930301E-2</v>
      </c>
      <c r="AE109">
        <v>2.4742821916930301E-2</v>
      </c>
      <c r="AF109">
        <v>2.7272271170189301E-2</v>
      </c>
      <c r="AG109">
        <v>2.7272271170189301E-2</v>
      </c>
      <c r="AH109">
        <v>2.7272271170189301E-2</v>
      </c>
      <c r="AI109">
        <v>2.7272271170189301E-2</v>
      </c>
      <c r="AJ109">
        <v>2.7272271170189301E-2</v>
      </c>
    </row>
    <row r="110" spans="1:36" ht="13.5">
      <c r="A110">
        <v>108</v>
      </c>
      <c r="B110" s="31" t="s">
        <v>562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>
        <v>3.0610542130515599E-2</v>
      </c>
      <c r="Z110">
        <v>2.5746252728666999E-2</v>
      </c>
      <c r="AA110">
        <v>2.3692054635786001E-2</v>
      </c>
      <c r="AB110">
        <v>2.3353464229843399E-2</v>
      </c>
      <c r="AC110">
        <v>2.42674875585435E-2</v>
      </c>
      <c r="AD110">
        <v>2.6285865511481401E-2</v>
      </c>
      <c r="AE110">
        <v>2.2690714765816598E-2</v>
      </c>
      <c r="AF110">
        <v>2.2080090440050399E-2</v>
      </c>
      <c r="AG110">
        <v>2.2798174728518601E-2</v>
      </c>
      <c r="AH110">
        <v>2.2882330428278499E-2</v>
      </c>
      <c r="AI110">
        <v>2.18144094677768E-2</v>
      </c>
      <c r="AJ110">
        <v>2.18513918589558E-2</v>
      </c>
    </row>
    <row r="111" spans="1:36" ht="13.5">
      <c r="A111">
        <v>109</v>
      </c>
      <c r="B111" s="31" t="s">
        <v>633</v>
      </c>
      <c r="C111" t="s">
        <v>628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5.5937515557621497E-4</v>
      </c>
      <c r="Q111">
        <v>1.11629779835176E-3</v>
      </c>
      <c r="R111">
        <v>1.04699423862483E-2</v>
      </c>
      <c r="S111">
        <v>1.2281426130200501E-3</v>
      </c>
      <c r="T111">
        <v>9.2704814056593105E-4</v>
      </c>
      <c r="U111">
        <v>3.15859101865662E-4</v>
      </c>
      <c r="V111">
        <v>7.5018229954481902E-4</v>
      </c>
      <c r="W111">
        <v>8.2893963198935798E-4</v>
      </c>
      <c r="X111">
        <v>9.4680952007690001E-4</v>
      </c>
      <c r="Y111">
        <v>8.7537622760563202E-4</v>
      </c>
      <c r="Z111">
        <v>8.2528532940022502E-4</v>
      </c>
      <c r="AA111">
        <v>4.5964805757215202E-4</v>
      </c>
      <c r="AB111" s="72">
        <v>8.9335294649120394E-5</v>
      </c>
      <c r="AC111">
        <v>1.10216344738864E-4</v>
      </c>
      <c r="AD111">
        <v>4.11743933127472E-4</v>
      </c>
      <c r="AE111">
        <v>2.7671603372946999E-4</v>
      </c>
      <c r="AF111">
        <v>2.5600104858029501E-4</v>
      </c>
      <c r="AG111">
        <v>2.3625051532143599E-4</v>
      </c>
      <c r="AH111">
        <v>2.1844706852771901E-4</v>
      </c>
      <c r="AI111">
        <v>2.0198527284978599E-4</v>
      </c>
      <c r="AJ111">
        <v>1.8676403298252799E-4</v>
      </c>
    </row>
    <row r="112" spans="1:36" ht="13.5">
      <c r="A112">
        <v>110</v>
      </c>
      <c r="B112" s="31" t="s">
        <v>563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>
        <v>2.3666999999999998</v>
      </c>
      <c r="Z112">
        <v>2.5095000000000001</v>
      </c>
      <c r="AA112">
        <v>2.5341</v>
      </c>
      <c r="AB112">
        <v>2.8182</v>
      </c>
      <c r="AC112">
        <v>3.109</v>
      </c>
      <c r="AD112">
        <v>3.2216</v>
      </c>
      <c r="AE112">
        <v>2.92</v>
      </c>
      <c r="AF112">
        <v>2.59</v>
      </c>
      <c r="AG112">
        <v>2.59</v>
      </c>
      <c r="AH112">
        <v>2.59</v>
      </c>
      <c r="AI112">
        <v>2.59</v>
      </c>
      <c r="AJ112">
        <v>2.59</v>
      </c>
    </row>
    <row r="113" spans="1:36" ht="13.5">
      <c r="A113">
        <v>111</v>
      </c>
      <c r="B113" s="31" t="s">
        <v>564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>
        <v>2.6467999999999998</v>
      </c>
      <c r="Z113">
        <v>2.5922000000000001</v>
      </c>
      <c r="AA113">
        <v>2.6766000000000001</v>
      </c>
      <c r="AB113">
        <v>2.8677000000000001</v>
      </c>
      <c r="AC113">
        <v>3.2766000000000002</v>
      </c>
      <c r="AD113">
        <v>3.0975999999999999</v>
      </c>
      <c r="AE113">
        <v>2.71</v>
      </c>
      <c r="AF113">
        <v>2.59</v>
      </c>
      <c r="AG113">
        <v>2.59</v>
      </c>
      <c r="AH113">
        <v>2.59</v>
      </c>
      <c r="AI113">
        <v>2.59</v>
      </c>
      <c r="AJ113">
        <v>2.59</v>
      </c>
    </row>
    <row r="114" spans="1:36" ht="13.5">
      <c r="A114">
        <v>112</v>
      </c>
      <c r="B114" s="31" t="s">
        <v>565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>
        <v>9.4700527569746798E-2</v>
      </c>
      <c r="Z114">
        <v>8.6942975335155603E-2</v>
      </c>
      <c r="AA114">
        <v>8.3666708969235795E-2</v>
      </c>
      <c r="AB114">
        <v>8.5238459250415899E-2</v>
      </c>
      <c r="AC114">
        <v>0.113158694892335</v>
      </c>
      <c r="AD114">
        <v>0.105291557041228</v>
      </c>
      <c r="AE114">
        <v>8.5989507481432997E-2</v>
      </c>
      <c r="AF114">
        <v>9.0291569834270002E-2</v>
      </c>
      <c r="AG114">
        <v>9.2338513913383394E-2</v>
      </c>
      <c r="AH114">
        <v>9.09722816883686E-2</v>
      </c>
      <c r="AI114">
        <v>9.1469030810025498E-2</v>
      </c>
      <c r="AJ114">
        <v>9.1420994144947504E-2</v>
      </c>
    </row>
    <row r="115" spans="1:36" ht="13.5">
      <c r="A115">
        <v>113</v>
      </c>
      <c r="B115" s="31" t="s">
        <v>566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>
        <v>4.8914193038177803E-2</v>
      </c>
      <c r="Z115">
        <v>4.0452228883710799E-2</v>
      </c>
      <c r="AA115">
        <v>3.7776792212620099E-2</v>
      </c>
      <c r="AB115">
        <v>3.6238862274415598E-2</v>
      </c>
      <c r="AC115">
        <v>3.7566926490366498E-2</v>
      </c>
      <c r="AD115">
        <v>3.29486460680695E-2</v>
      </c>
      <c r="AE115">
        <v>3.1545627845159602E-2</v>
      </c>
      <c r="AF115">
        <v>3.5008143393355298E-2</v>
      </c>
      <c r="AG115">
        <v>3.5083201525233303E-2</v>
      </c>
      <c r="AH115">
        <v>3.4951530964434999E-2</v>
      </c>
      <c r="AI115">
        <v>3.4842459566587998E-2</v>
      </c>
      <c r="AJ115">
        <v>3.4840830352890602E-2</v>
      </c>
    </row>
    <row r="116" spans="1:36" ht="13.5">
      <c r="A116">
        <v>114</v>
      </c>
      <c r="B116" s="31" t="s">
        <v>567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>
        <v>1.5600783792396501E-2</v>
      </c>
      <c r="Z116">
        <v>2.4397681546826099E-2</v>
      </c>
      <c r="AA116">
        <v>1.6492396524253501E-2</v>
      </c>
      <c r="AB116">
        <v>4.8107056168551297E-3</v>
      </c>
      <c r="AC116">
        <v>4.1415364605005304E-3</v>
      </c>
      <c r="AD116">
        <v>2.9959351908408201E-3</v>
      </c>
      <c r="AE116">
        <v>5.3959626577246801E-3</v>
      </c>
      <c r="AF116">
        <v>4.0960167772847202E-3</v>
      </c>
      <c r="AG116">
        <v>2.9531314415179501E-3</v>
      </c>
      <c r="AH116">
        <v>2.7305883565964901E-3</v>
      </c>
      <c r="AI116">
        <v>2.5248159106223199E-3</v>
      </c>
      <c r="AJ116">
        <v>2.3345504122815998E-3</v>
      </c>
    </row>
    <row r="117" spans="1:36" ht="13.5">
      <c r="A117">
        <v>115</v>
      </c>
      <c r="B117" s="31" t="s">
        <v>568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>
        <v>2.26615567242121E-3</v>
      </c>
      <c r="Z117">
        <v>2.6914998064357502E-3</v>
      </c>
      <c r="AA117">
        <v>2.33120041686715E-3</v>
      </c>
      <c r="AB117">
        <v>2.5497105231901199E-3</v>
      </c>
      <c r="AC117">
        <v>3.3978298543804598E-3</v>
      </c>
      <c r="AD117">
        <v>2.3608865843034901E-3</v>
      </c>
      <c r="AE117">
        <v>2.07537025297103E-3</v>
      </c>
      <c r="AF117">
        <v>5.6320230687664898E-3</v>
      </c>
      <c r="AG117">
        <v>1.53562834958933E-3</v>
      </c>
      <c r="AH117">
        <v>1.4199059454301701E-3</v>
      </c>
      <c r="AI117">
        <v>1.3129042735236E-3</v>
      </c>
      <c r="AJ117">
        <v>1.21396621438643E-3</v>
      </c>
    </row>
    <row r="118" spans="1:36" ht="13.5">
      <c r="A118">
        <v>116</v>
      </c>
      <c r="B118" s="31" t="s">
        <v>569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</row>
    <row r="119" spans="1:36" ht="13.5">
      <c r="A119">
        <v>117</v>
      </c>
      <c r="B119" s="31" t="s">
        <v>570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</row>
    <row r="120" spans="1:36" ht="13.5">
      <c r="A120">
        <v>118</v>
      </c>
      <c r="B120" s="31" t="s">
        <v>571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>
        <v>-8.8388834473869193E-2</v>
      </c>
      <c r="Z120">
        <v>0.45521074138046302</v>
      </c>
      <c r="AA120">
        <v>0.26264799324717297</v>
      </c>
      <c r="AB120">
        <v>0.22422703773806299</v>
      </c>
      <c r="AC120">
        <v>0.29109559923286799</v>
      </c>
      <c r="AD120">
        <v>0.63437127092955703</v>
      </c>
      <c r="AE120">
        <v>-0.05</v>
      </c>
      <c r="AF120">
        <v>-0.05</v>
      </c>
      <c r="AG120">
        <v>-0.05</v>
      </c>
      <c r="AH120">
        <v>-0.05</v>
      </c>
      <c r="AI120">
        <v>-0.05</v>
      </c>
      <c r="AJ120">
        <v>-0.05</v>
      </c>
    </row>
    <row r="121" spans="1:36" ht="13.5">
      <c r="A121">
        <v>119</v>
      </c>
      <c r="B121" s="31" t="s">
        <v>572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72">
        <v>2.90277166314302E-6</v>
      </c>
      <c r="N121" s="72">
        <v>-1.6359944965145101E-6</v>
      </c>
      <c r="O121" s="72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>
        <v>-1.50853805751866E-3</v>
      </c>
      <c r="Z121">
        <v>-1.68025541648696E-3</v>
      </c>
      <c r="AA121">
        <v>7.9891316777333399E-3</v>
      </c>
      <c r="AB121">
        <v>-1.5711235842132298E-2</v>
      </c>
      <c r="AC121">
        <v>3.5020583866519198E-2</v>
      </c>
      <c r="AD121">
        <v>-2.5621928419313302E-2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</row>
    <row r="122" spans="1:36" ht="13.5">
      <c r="A122">
        <v>120</v>
      </c>
      <c r="B122" s="31" t="s">
        <v>573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>
        <v>4.0294653256695298E-3</v>
      </c>
      <c r="Z122">
        <v>-5.4045885275526002E-4</v>
      </c>
      <c r="AA122">
        <v>-4.4482721044750801E-3</v>
      </c>
      <c r="AB122">
        <v>1.3750732194105201E-2</v>
      </c>
      <c r="AC122" s="72">
        <v>-7.5304353403533498E-5</v>
      </c>
      <c r="AD122" s="72">
        <v>3.8549525739059601E-3</v>
      </c>
      <c r="AE122" s="72">
        <v>3.9570392823314298E-3</v>
      </c>
      <c r="AF122">
        <v>3.20935714552686E-3</v>
      </c>
      <c r="AG122">
        <v>3.2933321835808202E-3</v>
      </c>
      <c r="AH122">
        <v>3.9156637033593601E-3</v>
      </c>
      <c r="AI122">
        <v>2.8843496962949401E-3</v>
      </c>
      <c r="AJ122" s="72">
        <v>2.2691830007377099E-3</v>
      </c>
    </row>
    <row r="123" spans="1:36" ht="13.5">
      <c r="A123">
        <v>121</v>
      </c>
      <c r="B123" s="31" t="s">
        <v>574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>
        <v>12.4499999999999</v>
      </c>
      <c r="Z123">
        <v>10.689999999999699</v>
      </c>
      <c r="AA123">
        <v>12.0300000000002</v>
      </c>
      <c r="AB123">
        <v>6.9500000000000401</v>
      </c>
      <c r="AC123">
        <v>20.290000000000099</v>
      </c>
      <c r="AD123">
        <v>30.23</v>
      </c>
      <c r="AE123">
        <v>101.399999999999</v>
      </c>
      <c r="AF123">
        <v>14.75</v>
      </c>
      <c r="AG123">
        <v>47.309999999999498</v>
      </c>
      <c r="AH123">
        <v>46.229999999999499</v>
      </c>
      <c r="AI123">
        <v>48.740000000001601</v>
      </c>
      <c r="AJ123">
        <v>143.849999999998</v>
      </c>
    </row>
    <row r="124" spans="1:36" ht="13.5">
      <c r="A124">
        <v>122</v>
      </c>
      <c r="B124" s="31" t="s">
        <v>575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>
        <v>-101.538364811763</v>
      </c>
      <c r="Z124">
        <v>263.85445905558799</v>
      </c>
      <c r="AA124">
        <v>-116.401733948936</v>
      </c>
      <c r="AB124">
        <v>58.232688240720798</v>
      </c>
      <c r="AC124">
        <v>266.86821164361498</v>
      </c>
      <c r="AD124">
        <v>-324.44783213310097</v>
      </c>
      <c r="AE124">
        <v>-258.35700000000003</v>
      </c>
      <c r="AF124">
        <v>38.9979999999996</v>
      </c>
      <c r="AG124">
        <v>0.148999999999432</v>
      </c>
      <c r="AH124">
        <v>0.154000000000451</v>
      </c>
      <c r="AI124">
        <v>-0.15200000000004299</v>
      </c>
      <c r="AJ124">
        <v>1.39999999992142E-2</v>
      </c>
    </row>
    <row r="125" spans="1:36" ht="13.5">
      <c r="A125">
        <v>123</v>
      </c>
      <c r="B125" s="31" t="s">
        <v>576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-6.5584839109493503E-2</v>
      </c>
      <c r="Y125">
        <v>9.2944231187162205E-2</v>
      </c>
      <c r="Z125">
        <v>0.102568716771333</v>
      </c>
      <c r="AA125">
        <v>8.2114840205080405E-2</v>
      </c>
      <c r="AB125">
        <v>6.6071608386518196E-2</v>
      </c>
      <c r="AC125">
        <v>0.116223810936789</v>
      </c>
      <c r="AD125">
        <v>9.1713855952415504E-2</v>
      </c>
      <c r="AE125">
        <v>0.1</v>
      </c>
      <c r="AF125">
        <v>0.09</v>
      </c>
      <c r="AG125">
        <v>0.09</v>
      </c>
      <c r="AH125">
        <v>0.08</v>
      </c>
      <c r="AI125">
        <v>0.08</v>
      </c>
      <c r="AJ125">
        <v>0.08</v>
      </c>
    </row>
    <row r="126" spans="1:36" ht="13.5">
      <c r="A126">
        <v>124</v>
      </c>
      <c r="B126" s="31" t="s">
        <v>577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3.02664695292078E-2</v>
      </c>
      <c r="Y126">
        <v>2.9058182373253399E-2</v>
      </c>
      <c r="Z126">
        <v>4.8433454721227197E-2</v>
      </c>
      <c r="AA126">
        <v>4.8427502549678501E-2</v>
      </c>
      <c r="AB126">
        <v>4.9823488081830902E-2</v>
      </c>
      <c r="AC126">
        <v>-6.7604330834202406E-2</v>
      </c>
      <c r="AD126">
        <v>0.103589240236984</v>
      </c>
      <c r="AE126">
        <v>0.1</v>
      </c>
      <c r="AF126">
        <v>5.3999999999999999E-2</v>
      </c>
      <c r="AG126">
        <v>0.05</v>
      </c>
      <c r="AH126">
        <v>0.05</v>
      </c>
      <c r="AI126">
        <v>0.05</v>
      </c>
      <c r="AJ126">
        <v>0.05</v>
      </c>
    </row>
    <row r="127" spans="1:36" ht="13.5">
      <c r="A127">
        <v>125</v>
      </c>
      <c r="B127" s="31" t="s">
        <v>578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>
        <v>8.2961221698168407E-3</v>
      </c>
      <c r="Z127">
        <v>8.6012198718109101E-3</v>
      </c>
      <c r="AA127">
        <v>9.1014799770579493E-3</v>
      </c>
      <c r="AB127">
        <v>1.0011644043518401E-2</v>
      </c>
      <c r="AC127">
        <v>9.3391606588948198E-3</v>
      </c>
      <c r="AD127">
        <v>8.2091446667289791E-3</v>
      </c>
      <c r="AE127">
        <v>4.9393812020710496E-3</v>
      </c>
      <c r="AF127">
        <v>5.3120217580411204E-3</v>
      </c>
      <c r="AG127">
        <v>4.2525092757858497E-3</v>
      </c>
      <c r="AH127">
        <v>4.0412707677628E-3</v>
      </c>
      <c r="AI127">
        <v>3.83772018414593E-3</v>
      </c>
      <c r="AJ127">
        <v>3.6418986431592999E-3</v>
      </c>
    </row>
    <row r="128" spans="1:36" ht="13.5">
      <c r="A128">
        <v>126</v>
      </c>
      <c r="B128" s="31" t="s">
        <v>579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2.8700750951548198E-2</v>
      </c>
      <c r="Y128">
        <v>3.07999999999999E-2</v>
      </c>
      <c r="Z128">
        <v>3.08498253783469E-2</v>
      </c>
      <c r="AA128">
        <v>3.0773574251835099E-2</v>
      </c>
      <c r="AB128">
        <v>3.0859125353784399E-2</v>
      </c>
      <c r="AC128">
        <v>3.07324417677796E-2</v>
      </c>
      <c r="AD128">
        <v>3.0847224609039402E-2</v>
      </c>
      <c r="AE128">
        <v>3.0841043594231898E-2</v>
      </c>
      <c r="AF128">
        <v>2.1462504241601399E-2</v>
      </c>
      <c r="AG128">
        <v>2.62436674694792E-2</v>
      </c>
      <c r="AH128">
        <v>2.8809581613660401E-2</v>
      </c>
      <c r="AI128">
        <v>2.89467474238966E-2</v>
      </c>
      <c r="AJ128">
        <v>2.7826618760033499E-2</v>
      </c>
    </row>
    <row r="129" spans="1:36" ht="13.5">
      <c r="A129">
        <v>127</v>
      </c>
      <c r="B129" s="31" t="s">
        <v>580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8.8200000000000001E-2</v>
      </c>
      <c r="Y129">
        <v>9.3700000000000006E-2</v>
      </c>
      <c r="Z129">
        <v>8.7599999999999997E-2</v>
      </c>
      <c r="AA129">
        <v>7.9600000000000004E-2</v>
      </c>
      <c r="AB129">
        <v>7.8200000000000006E-2</v>
      </c>
      <c r="AC129">
        <v>9.1999999999999998E-2</v>
      </c>
      <c r="AD129">
        <v>9.7500000000000003E-2</v>
      </c>
      <c r="AE129">
        <v>9.2499999999999999E-2</v>
      </c>
      <c r="AF129">
        <v>0.1082</v>
      </c>
      <c r="AG129">
        <v>0.1032</v>
      </c>
      <c r="AH129">
        <v>9.8199999999999898E-2</v>
      </c>
      <c r="AI129">
        <v>9.3199999999999894E-2</v>
      </c>
      <c r="AJ129">
        <v>8.8199999999999903E-2</v>
      </c>
    </row>
    <row r="130" spans="1:36" ht="13.5">
      <c r="A130">
        <v>128</v>
      </c>
      <c r="B130" s="31" t="s">
        <v>581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1.84747954288202E-2</v>
      </c>
      <c r="Y130">
        <v>1.9182223070624501E-2</v>
      </c>
      <c r="Z130">
        <v>2.0983350978887701E-2</v>
      </c>
      <c r="AA130">
        <v>2.0823056468329999E-2</v>
      </c>
      <c r="AB130">
        <v>2.1814167165291599E-2</v>
      </c>
      <c r="AC130">
        <v>1.97072088675454E-2</v>
      </c>
      <c r="AD130">
        <v>1.2293730147558701E-2</v>
      </c>
      <c r="AE130">
        <v>1.0622963511501301E-2</v>
      </c>
      <c r="AF130">
        <v>2.4608285208757599E-2</v>
      </c>
      <c r="AG130">
        <v>2.6521780195576002E-2</v>
      </c>
      <c r="AH130">
        <v>2.6490441067830502E-2</v>
      </c>
      <c r="AI130">
        <v>2.4189360424398499E-2</v>
      </c>
      <c r="AJ130">
        <v>2.2683749425081799E-2</v>
      </c>
    </row>
    <row r="131" spans="1:36" ht="13.5">
      <c r="A131">
        <v>129</v>
      </c>
      <c r="B131" s="31" t="s">
        <v>582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8.1947956173619801E-2</v>
      </c>
      <c r="Y131">
        <v>9.6436690947895795E-2</v>
      </c>
      <c r="Z131">
        <v>9.7664738959037795E-2</v>
      </c>
      <c r="AA131">
        <v>8.7981978206202793E-2</v>
      </c>
      <c r="AB131">
        <v>8.8349484694662306E-2</v>
      </c>
      <c r="AC131">
        <v>0.104158844765342</v>
      </c>
      <c r="AD131">
        <v>8.3976372186874496E-2</v>
      </c>
      <c r="AE131">
        <v>9.2260467682968805E-2</v>
      </c>
      <c r="AF131">
        <v>9.4455001637219996E-2</v>
      </c>
      <c r="AG131">
        <v>9.3345763759976705E-2</v>
      </c>
      <c r="AH131">
        <v>8.8926013556720807E-2</v>
      </c>
      <c r="AI131">
        <v>8.7600294585061397E-2</v>
      </c>
      <c r="AJ131">
        <v>7.8643220421098003E-2</v>
      </c>
    </row>
    <row r="132" spans="1:36" ht="13.5">
      <c r="A132">
        <v>130</v>
      </c>
      <c r="B132" s="31" t="s">
        <v>583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0.20230000000000001</v>
      </c>
      <c r="Y132">
        <v>0.1958</v>
      </c>
      <c r="Z132">
        <v>0.16719999999999999</v>
      </c>
      <c r="AA132">
        <v>0.16209999999999999</v>
      </c>
      <c r="AB132">
        <v>0.15110000000000001</v>
      </c>
      <c r="AC132">
        <v>0.157</v>
      </c>
      <c r="AD132">
        <v>0.15629999999999999</v>
      </c>
      <c r="AE132">
        <v>0.14630000000000001</v>
      </c>
      <c r="AF132">
        <v>0.1545</v>
      </c>
      <c r="AG132">
        <v>0.14449999999999899</v>
      </c>
      <c r="AH132">
        <v>0.13449999999999901</v>
      </c>
      <c r="AI132">
        <v>0.124499999999999</v>
      </c>
      <c r="AJ132">
        <v>0.11449999999999901</v>
      </c>
    </row>
    <row r="133" spans="1:36" ht="13.5">
      <c r="A133">
        <v>131</v>
      </c>
      <c r="B133" s="31" t="s">
        <v>584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4.6990233787189202E-2</v>
      </c>
      <c r="Y133">
        <v>6.7048604201432105E-2</v>
      </c>
      <c r="Z133">
        <v>6.8309843139816001E-2</v>
      </c>
      <c r="AA133">
        <v>6.3030363558356395E-2</v>
      </c>
      <c r="AB133">
        <v>7.1959626470844404E-2</v>
      </c>
      <c r="AC133">
        <v>5.27949078580753E-2</v>
      </c>
      <c r="AD133">
        <v>6.6907432165569602E-2</v>
      </c>
      <c r="AE133">
        <v>6.7907432165569603E-2</v>
      </c>
      <c r="AF133">
        <v>9.7199999999999995E-2</v>
      </c>
      <c r="AG133">
        <v>9.8199999999999996E-2</v>
      </c>
      <c r="AH133">
        <v>9.9199999999999997E-2</v>
      </c>
      <c r="AI133">
        <v>0.1002</v>
      </c>
      <c r="AJ133">
        <v>0.1002</v>
      </c>
    </row>
    <row r="134" spans="1:36" ht="13.5">
      <c r="A134">
        <v>132</v>
      </c>
      <c r="B134" s="31" t="s">
        <v>585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>
        <v>4.8246987249141997E-2</v>
      </c>
      <c r="Z134">
        <v>5.6767315168224197E-2</v>
      </c>
      <c r="AA134">
        <v>6.4125164184043904E-2</v>
      </c>
      <c r="AB134">
        <v>8.0128480396486207E-2</v>
      </c>
      <c r="AC134">
        <v>8.5847368833415802E-2</v>
      </c>
      <c r="AD134">
        <v>7.6222601388207897E-2</v>
      </c>
      <c r="AE134">
        <v>8.2115483009220405E-2</v>
      </c>
      <c r="AF134">
        <v>7.9360325059891407E-2</v>
      </c>
      <c r="AG134">
        <v>6.6150144290002197E-2</v>
      </c>
      <c r="AH134">
        <v>6.3349649873038497E-2</v>
      </c>
      <c r="AI134">
        <v>6.2615434583433605E-2</v>
      </c>
      <c r="AJ134">
        <v>6.2565951049146903E-2</v>
      </c>
    </row>
    <row r="135" spans="1:36" ht="13.5">
      <c r="A135">
        <v>133</v>
      </c>
      <c r="B135" s="31" t="s">
        <v>586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>
        <v>-9.7667095843790696E-4</v>
      </c>
      <c r="Z135">
        <v>-8.5865001572556102E-4</v>
      </c>
      <c r="AA135">
        <v>-7.8476497634269904E-4</v>
      </c>
      <c r="AB135">
        <v>-8.1213904226473004E-4</v>
      </c>
      <c r="AC135">
        <v>-8.11906775240253E-4</v>
      </c>
      <c r="AD135">
        <v>-6.6410311794753605E-4</v>
      </c>
      <c r="AE135">
        <v>-5.5343206745894096E-4</v>
      </c>
      <c r="AF135">
        <v>-5.1200209716059002E-4</v>
      </c>
      <c r="AG135">
        <v>-4.7250103064287301E-4</v>
      </c>
      <c r="AH135">
        <v>-4.3689413705543802E-4</v>
      </c>
      <c r="AI135">
        <v>0</v>
      </c>
      <c r="AJ135">
        <v>0</v>
      </c>
    </row>
    <row r="136" spans="1:36" ht="13.5">
      <c r="A136">
        <v>134</v>
      </c>
      <c r="B136" s="31" t="s">
        <v>587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>
        <v>1.02103972483551E-2</v>
      </c>
      <c r="Z136">
        <v>9.5398470032869095E-3</v>
      </c>
      <c r="AA136">
        <v>9.1990150526891201E-3</v>
      </c>
      <c r="AB136">
        <v>1.90355239768824E-2</v>
      </c>
      <c r="AC136">
        <v>4.0798518432516501E-2</v>
      </c>
      <c r="AD136">
        <v>-5.5905860726618399E-3</v>
      </c>
      <c r="AE136">
        <v>1.7156394091227101E-2</v>
      </c>
      <c r="AF136">
        <v>1.7728072614185401E-2</v>
      </c>
      <c r="AG136">
        <v>1.7659726020277301E-2</v>
      </c>
      <c r="AH136">
        <v>1.74211537150856E-2</v>
      </c>
      <c r="AI136">
        <v>1.6714281328319699E-2</v>
      </c>
      <c r="AJ136">
        <v>1.699552700141E-2</v>
      </c>
    </row>
    <row r="137" spans="1:36" ht="13.5">
      <c r="A137">
        <v>135</v>
      </c>
      <c r="B137" s="31" t="s">
        <v>588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>
        <v>1.6523598323697701E-2</v>
      </c>
      <c r="Z137">
        <v>1.9420700727104799E-2</v>
      </c>
      <c r="AA137">
        <v>2.0402095636392802E-2</v>
      </c>
      <c r="AB137">
        <v>2.0230586577575E-2</v>
      </c>
      <c r="AC137">
        <v>1.9942460166838701E-2</v>
      </c>
      <c r="AD137">
        <v>2.1056551534982999E-2</v>
      </c>
      <c r="AE137">
        <v>2.0892060546575001E-2</v>
      </c>
      <c r="AF137">
        <v>2.1760089129324998E-2</v>
      </c>
      <c r="AG137">
        <v>2.0553794832964899E-2</v>
      </c>
      <c r="AH137">
        <v>1.9441789098966999E-2</v>
      </c>
      <c r="AI137">
        <v>1.8380659829330501E-2</v>
      </c>
      <c r="AJ137">
        <v>1.7742583133340099E-2</v>
      </c>
    </row>
    <row r="138" spans="1:36" ht="13.5">
      <c r="A138">
        <v>136</v>
      </c>
      <c r="B138" s="31" t="s">
        <v>589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72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72">
        <v>8.2814207307117406E-5</v>
      </c>
      <c r="U138" s="72">
        <v>4.8480699356124901E-5</v>
      </c>
      <c r="V138" s="72">
        <v>5.2110565329686697E-5</v>
      </c>
      <c r="W138" s="72">
        <v>9.1247618405030094E-5</v>
      </c>
      <c r="X138" s="72">
        <v>1.06674461956999E-4</v>
      </c>
      <c r="Y138" s="72">
        <v>3.9066838337516201E-6</v>
      </c>
      <c r="Z138" s="72">
        <v>0</v>
      </c>
      <c r="AA138" s="72">
        <v>0</v>
      </c>
      <c r="AB138" s="72">
        <v>1.4415468000198901E-5</v>
      </c>
      <c r="AC138" s="72">
        <v>1.88565348549548E-4</v>
      </c>
      <c r="AD138" s="72">
        <v>2.0587196656373601E-5</v>
      </c>
      <c r="AE138" s="72">
        <v>1E-4</v>
      </c>
      <c r="AF138" s="72">
        <v>1E-4</v>
      </c>
      <c r="AG138" s="72">
        <v>1E-4</v>
      </c>
      <c r="AH138">
        <v>1E-4</v>
      </c>
      <c r="AI138">
        <v>1E-4</v>
      </c>
      <c r="AJ138">
        <v>1E-4</v>
      </c>
    </row>
    <row r="139" spans="1:36" ht="13.5">
      <c r="A139">
        <v>137</v>
      </c>
      <c r="B139" s="31" t="s">
        <v>590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72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72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4.28351065836996E-2</v>
      </c>
      <c r="Y139">
        <v>3.5438521535644502E-2</v>
      </c>
      <c r="Z139">
        <v>8.4782203984332602E-3</v>
      </c>
      <c r="AA139">
        <v>1.5164905413355899E-2</v>
      </c>
      <c r="AB139">
        <v>2.3488996784156099E-2</v>
      </c>
      <c r="AC139">
        <v>5.5211576052383297E-2</v>
      </c>
      <c r="AD139">
        <v>5.2600108784516897E-3</v>
      </c>
      <c r="AE139">
        <v>5.2600108784516897E-3</v>
      </c>
      <c r="AF139">
        <v>5.2600108784516897E-3</v>
      </c>
      <c r="AG139">
        <v>5.2600108784516897E-3</v>
      </c>
      <c r="AH139">
        <v>5.2600108784516897E-3</v>
      </c>
      <c r="AI139">
        <v>5.2600108784516897E-3</v>
      </c>
      <c r="AJ139">
        <v>5.2600108784516897E-3</v>
      </c>
    </row>
    <row r="140" spans="1:36" ht="13.5">
      <c r="A140">
        <v>138</v>
      </c>
      <c r="B140" s="31" t="s">
        <v>591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72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-1.6577656579458401E-2</v>
      </c>
      <c r="Y140">
        <v>-4.38824511788472E-3</v>
      </c>
      <c r="Z140">
        <v>4.38017192684297E-3</v>
      </c>
      <c r="AA140">
        <v>-1.47928368858715E-3</v>
      </c>
      <c r="AB140">
        <v>5.5360271483509797E-3</v>
      </c>
      <c r="AC140">
        <v>-1.18141932530822E-2</v>
      </c>
      <c r="AD140">
        <v>8.3005548065934204E-3</v>
      </c>
      <c r="AE140">
        <v>5.0000000000000001E-3</v>
      </c>
      <c r="AF140">
        <v>5.0000000000000001E-3</v>
      </c>
      <c r="AG140">
        <v>5.0000000000000001E-3</v>
      </c>
      <c r="AH140">
        <v>5.0000000000000001E-3</v>
      </c>
      <c r="AI140">
        <v>5.0000000000000001E-3</v>
      </c>
      <c r="AJ140">
        <v>5.0000000000000001E-3</v>
      </c>
    </row>
    <row r="141" spans="1:36" ht="13.5">
      <c r="A141">
        <v>139</v>
      </c>
      <c r="B141" s="31" t="s">
        <v>592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>
        <v>7.7193561115324702E-2</v>
      </c>
      <c r="Z141">
        <v>6.9140707223405498E-2</v>
      </c>
      <c r="AA141">
        <v>8.1678338737748102E-2</v>
      </c>
      <c r="AB141">
        <v>8.5904616299833605E-2</v>
      </c>
      <c r="AC141">
        <v>0.111241985972686</v>
      </c>
      <c r="AD141">
        <v>8.5018813211202499E-2</v>
      </c>
      <c r="AE141">
        <v>8.8018813211202501E-2</v>
      </c>
      <c r="AF141">
        <v>9.1018813211202504E-2</v>
      </c>
      <c r="AG141">
        <v>9.4018813211202507E-2</v>
      </c>
      <c r="AH141">
        <v>9.7018813211202495E-2</v>
      </c>
      <c r="AI141">
        <v>0.100018813211202</v>
      </c>
    </row>
    <row r="142" spans="1:36" ht="13.5">
      <c r="A142">
        <v>140</v>
      </c>
      <c r="B142" s="31" t="s">
        <v>593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>
        <v>2.1098046044175599E-2</v>
      </c>
      <c r="Z142">
        <v>2.2243205993082701E-2</v>
      </c>
      <c r="AA142">
        <v>1.9683250918062899E-2</v>
      </c>
      <c r="AB142">
        <v>2.0114450694531098E-2</v>
      </c>
      <c r="AC142">
        <v>3.3355160093807699E-2</v>
      </c>
      <c r="AD142">
        <v>3.0345859923053699E-2</v>
      </c>
      <c r="AE142">
        <v>2.9193541558459098E-2</v>
      </c>
      <c r="AF142">
        <v>2.71361111495112E-2</v>
      </c>
      <c r="AG142">
        <v>2.7936623436759799E-2</v>
      </c>
      <c r="AH142">
        <v>2.7928457711268902E-2</v>
      </c>
      <c r="AI142">
        <v>2.7570989743995699E-2</v>
      </c>
      <c r="AJ142">
        <v>2.7547694864922902E-2</v>
      </c>
    </row>
    <row r="143" spans="1:36" ht="13.5">
      <c r="A143">
        <v>141</v>
      </c>
      <c r="B143" s="31" t="s">
        <v>616</v>
      </c>
      <c r="C143" t="s">
        <v>615</v>
      </c>
      <c r="D143">
        <v>1995</v>
      </c>
      <c r="E143">
        <v>1996</v>
      </c>
      <c r="F143">
        <v>1997</v>
      </c>
      <c r="G143">
        <v>1998</v>
      </c>
      <c r="H143">
        <v>1999</v>
      </c>
      <c r="I143">
        <v>2000</v>
      </c>
      <c r="J143">
        <v>2001</v>
      </c>
      <c r="K143">
        <v>2002</v>
      </c>
      <c r="L143">
        <v>2003</v>
      </c>
      <c r="M143">
        <v>2004</v>
      </c>
      <c r="N143">
        <v>2005</v>
      </c>
      <c r="O143">
        <v>2006</v>
      </c>
      <c r="P143">
        <v>2007</v>
      </c>
      <c r="Q143">
        <v>2008</v>
      </c>
      <c r="R143">
        <v>2009</v>
      </c>
      <c r="S143">
        <v>2010</v>
      </c>
      <c r="T143">
        <v>2011</v>
      </c>
      <c r="U143">
        <v>2012</v>
      </c>
      <c r="V143">
        <v>2013</v>
      </c>
      <c r="W143">
        <v>2014</v>
      </c>
      <c r="X143">
        <v>2015</v>
      </c>
      <c r="Y143">
        <v>2016</v>
      </c>
      <c r="Z143">
        <v>2017</v>
      </c>
      <c r="AA143">
        <v>2018</v>
      </c>
      <c r="AB143">
        <v>2019</v>
      </c>
      <c r="AC143">
        <v>2020</v>
      </c>
      <c r="AD143">
        <v>2021</v>
      </c>
      <c r="AE143">
        <v>2022</v>
      </c>
      <c r="AF143">
        <v>2023</v>
      </c>
      <c r="AG143">
        <v>2024</v>
      </c>
      <c r="AH143">
        <v>2025</v>
      </c>
      <c r="AI143">
        <v>2026</v>
      </c>
      <c r="AJ143">
        <v>2027</v>
      </c>
    </row>
    <row r="144" spans="1:36" ht="13.5">
      <c r="A144">
        <v>142</v>
      </c>
      <c r="B144" s="31" t="s">
        <v>594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>
        <v>0.1216644593903</v>
      </c>
      <c r="Z144">
        <v>0.10141368138589001</v>
      </c>
      <c r="AA144">
        <v>0.10180105804256299</v>
      </c>
      <c r="AB144" s="72">
        <v>9.3255286771371598E-2</v>
      </c>
      <c r="AC144" s="72">
        <v>8.9988093387141102E-2</v>
      </c>
      <c r="AD144" s="72">
        <v>8.9575390729219995E-2</v>
      </c>
      <c r="AE144" s="72">
        <v>0.107227463070169</v>
      </c>
      <c r="AF144" s="72">
        <v>0.111642057285866</v>
      </c>
      <c r="AG144">
        <v>0.112006369313893</v>
      </c>
      <c r="AH144">
        <v>0.112139802628704</v>
      </c>
      <c r="AI144">
        <v>0.11252599550461501</v>
      </c>
      <c r="AJ144">
        <v>0.112908196139587</v>
      </c>
    </row>
    <row r="145" spans="1:36" ht="13.5">
      <c r="A145">
        <v>143</v>
      </c>
      <c r="B145" s="31" t="s">
        <v>595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>
        <v>0.123509530355212</v>
      </c>
      <c r="Z145">
        <v>0.138491661036375</v>
      </c>
      <c r="AA145">
        <v>0.13376991677455299</v>
      </c>
      <c r="AB145">
        <v>0.13856655428692599</v>
      </c>
      <c r="AC145">
        <v>0.13256387575065801</v>
      </c>
      <c r="AD145">
        <v>0.13256643812111199</v>
      </c>
      <c r="AE145">
        <v>0.132823696190146</v>
      </c>
      <c r="AF145">
        <v>0.13283894410831501</v>
      </c>
      <c r="AG145">
        <v>0.13251291404379301</v>
      </c>
      <c r="AH145">
        <v>0.131974796451021</v>
      </c>
      <c r="AI145">
        <v>0.13187618464362499</v>
      </c>
      <c r="AJ145">
        <v>0.13175268706752399</v>
      </c>
    </row>
    <row r="146" spans="1:36" ht="13.5">
      <c r="A146">
        <v>144</v>
      </c>
      <c r="B146" s="31" t="s">
        <v>596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>
        <v>6.6525244711884798E-2</v>
      </c>
      <c r="Z146">
        <v>7.0468180147717205E-2</v>
      </c>
      <c r="AA146">
        <v>6.9227481841659499E-2</v>
      </c>
      <c r="AB146">
        <v>7.1214442268588501E-2</v>
      </c>
      <c r="AC146">
        <v>0.10577318491136201</v>
      </c>
      <c r="AD146">
        <v>0.115396218032358</v>
      </c>
      <c r="AE146">
        <v>9.9396218032358694E-2</v>
      </c>
      <c r="AF146">
        <v>0.119472094734524</v>
      </c>
      <c r="AG146">
        <v>0.119372094734524</v>
      </c>
      <c r="AH146">
        <v>0.11927209473452401</v>
      </c>
      <c r="AI146">
        <v>0.119172094734524</v>
      </c>
      <c r="AJ146">
        <v>0.119072094734524</v>
      </c>
    </row>
    <row r="147" spans="1:36" ht="13.5">
      <c r="A147">
        <v>145</v>
      </c>
      <c r="B147" s="31" t="s">
        <v>597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</row>
    <row r="148" spans="1:36" ht="13.5">
      <c r="A148">
        <v>146</v>
      </c>
      <c r="B148" s="11" t="s">
        <v>598</v>
      </c>
      <c r="C148" s="6" t="s">
        <v>235</v>
      </c>
      <c r="D148">
        <v>-0.47300994054004902</v>
      </c>
      <c r="E148">
        <v>-0.619012544267878</v>
      </c>
      <c r="F148">
        <v>-1.0576220750951799</v>
      </c>
      <c r="G148">
        <v>0.32336156780158698</v>
      </c>
      <c r="H148">
        <v>5.8171056893989902E-2</v>
      </c>
      <c r="I148">
        <v>0.12703675128891101</v>
      </c>
      <c r="J148">
        <v>-0.52681548441799597</v>
      </c>
      <c r="K148">
        <v>-0.12687443557971301</v>
      </c>
      <c r="L148">
        <v>-2.4450357240274102E-2</v>
      </c>
      <c r="M148">
        <v>0.31170093235842</v>
      </c>
      <c r="N148">
        <v>-0.184164891811364</v>
      </c>
      <c r="O148">
        <v>-0.138309148200946</v>
      </c>
      <c r="P148">
        <v>-4.1924799924874599E-2</v>
      </c>
      <c r="Q148">
        <v>0.27236496997665899</v>
      </c>
      <c r="R148">
        <v>0.385391673926473</v>
      </c>
      <c r="S148">
        <v>9.1224263730601204E-2</v>
      </c>
      <c r="T148">
        <v>-8.5981837779465803E-2</v>
      </c>
      <c r="U148">
        <v>-8.4646537961613297E-2</v>
      </c>
      <c r="V148">
        <v>0.127337596396536</v>
      </c>
      <c r="W148">
        <v>0.36043533604279898</v>
      </c>
      <c r="X148">
        <v>0.40557676372055801</v>
      </c>
      <c r="Y148">
        <v>3.7223951004371203E-2</v>
      </c>
      <c r="Z148">
        <v>0.19429671178589</v>
      </c>
      <c r="AA148">
        <v>-3.5239736611345197E-2</v>
      </c>
      <c r="AB148">
        <v>-0.21830932022455801</v>
      </c>
      <c r="AC148">
        <v>-7.74484714251579E-2</v>
      </c>
      <c r="AD148">
        <v>-7.4429959924449701E-2</v>
      </c>
      <c r="AE148">
        <v>-7.4429959924449701E-2</v>
      </c>
      <c r="AF148">
        <v>0.30897308125045903</v>
      </c>
      <c r="AG148">
        <v>0.30897308125045903</v>
      </c>
      <c r="AH148">
        <v>0.30897308125045903</v>
      </c>
      <c r="AI148">
        <v>0.30897308125045903</v>
      </c>
      <c r="AJ148">
        <v>0.30897308125045903</v>
      </c>
    </row>
    <row r="149" spans="1:36" ht="13.5">
      <c r="A149">
        <v>147</v>
      </c>
      <c r="B149" s="31" t="s">
        <v>599</v>
      </c>
      <c r="C149" t="s">
        <v>245</v>
      </c>
      <c r="E149">
        <v>5.9512618574639698E-3</v>
      </c>
      <c r="F149">
        <v>4.8229985532349202E-2</v>
      </c>
      <c r="G149" s="72">
        <v>7.0830761950302302E-5</v>
      </c>
      <c r="H149">
        <v>-0.13125354311187701</v>
      </c>
      <c r="I149">
        <v>3.0999962487881099E-2</v>
      </c>
      <c r="J149">
        <v>-3.1560146275939602E-2</v>
      </c>
      <c r="K149">
        <v>-2.75228265286315E-2</v>
      </c>
      <c r="L149">
        <v>-0.100437772302992</v>
      </c>
      <c r="M149">
        <v>3.5594751037818298E-2</v>
      </c>
      <c r="N149">
        <v>4.1605985503312598E-2</v>
      </c>
      <c r="O149">
        <v>1.79231071929669E-2</v>
      </c>
      <c r="P149">
        <v>0.111105881476014</v>
      </c>
      <c r="Q149">
        <v>-4.85440569931005E-2</v>
      </c>
      <c r="R149">
        <v>0.13744024706612401</v>
      </c>
      <c r="S149">
        <v>7.1533431938538297E-2</v>
      </c>
      <c r="T149">
        <v>-1.4942343926188199E-2</v>
      </c>
      <c r="U149">
        <v>-4.5680834261789198E-2</v>
      </c>
      <c r="V149">
        <v>7.4751461286609297E-2</v>
      </c>
      <c r="W149">
        <v>-3.2458667302978798E-2</v>
      </c>
      <c r="X149">
        <v>-9.7446278057643193E-2</v>
      </c>
      <c r="Y149">
        <v>3.4577921380413199E-2</v>
      </c>
      <c r="Z149">
        <v>4.3452523230420002E-3</v>
      </c>
      <c r="AA149">
        <v>-6.6489709057347399E-2</v>
      </c>
      <c r="AB149">
        <v>-4.5719728924463597E-2</v>
      </c>
      <c r="AC149">
        <v>0.146571057188875</v>
      </c>
      <c r="AD149">
        <v>-0.118645230290348</v>
      </c>
      <c r="AE149">
        <v>-0.160645230290348</v>
      </c>
      <c r="AF149">
        <v>-0.19738660240995201</v>
      </c>
      <c r="AG149">
        <v>-0.25038660240995197</v>
      </c>
      <c r="AH149">
        <v>-0.30938660240995203</v>
      </c>
      <c r="AI149">
        <v>-0.37438660240995197</v>
      </c>
      <c r="AJ149">
        <v>-0.44338660240995198</v>
      </c>
    </row>
    <row r="150" spans="1:36" ht="13.5">
      <c r="A150">
        <v>148</v>
      </c>
      <c r="B150" s="31" t="s">
        <v>600</v>
      </c>
      <c r="C150" t="s">
        <v>236</v>
      </c>
      <c r="E150">
        <v>-0.57489317299367804</v>
      </c>
      <c r="F150">
        <v>-0.64344883634322503</v>
      </c>
      <c r="G150">
        <v>0.24750247779311199</v>
      </c>
      <c r="H150">
        <v>0.197085376041753</v>
      </c>
      <c r="I150">
        <v>0.23437339106819699</v>
      </c>
      <c r="J150">
        <v>0.210112901865396</v>
      </c>
      <c r="K150">
        <v>0.152330956953484</v>
      </c>
      <c r="L150">
        <v>-0.124234946392245</v>
      </c>
      <c r="M150">
        <v>-0.32291665744567</v>
      </c>
      <c r="N150">
        <v>5.1791217956710899E-2</v>
      </c>
      <c r="O150">
        <v>0.13781621766005001</v>
      </c>
      <c r="P150">
        <v>0.33237473127135198</v>
      </c>
      <c r="Q150">
        <v>0.44755438067518999</v>
      </c>
      <c r="R150">
        <v>0.39887347983286398</v>
      </c>
      <c r="S150">
        <v>0.16710294081233301</v>
      </c>
      <c r="T150">
        <v>-3.6377934244551997E-2</v>
      </c>
      <c r="U150">
        <v>-5.39899605297397E-2</v>
      </c>
      <c r="V150">
        <v>-2.4996072211155101E-2</v>
      </c>
      <c r="W150">
        <v>-0.115829491355338</v>
      </c>
      <c r="X150">
        <v>7.9839253239378905E-2</v>
      </c>
      <c r="Y150">
        <v>7.2576295396940105E-2</v>
      </c>
      <c r="Z150">
        <v>-8.0234664174588993E-2</v>
      </c>
      <c r="AA150">
        <v>-9.1625752318153106E-2</v>
      </c>
      <c r="AB150">
        <v>-0.15419763034591599</v>
      </c>
      <c r="AC150">
        <v>2.77734321030461E-2</v>
      </c>
      <c r="AD150">
        <v>-0.53436193431564005</v>
      </c>
      <c r="AE150">
        <v>-1.1343619343156399</v>
      </c>
      <c r="AF150">
        <v>-1.0184750710143999</v>
      </c>
      <c r="AG150">
        <v>-1.1184750710144</v>
      </c>
      <c r="AH150">
        <v>-1.2184750710143999</v>
      </c>
      <c r="AI150">
        <v>-1.3184750710144</v>
      </c>
      <c r="AJ150">
        <v>-1.4184750710144001</v>
      </c>
    </row>
    <row r="151" spans="1:36" ht="13.5">
      <c r="A151">
        <v>149</v>
      </c>
      <c r="B151" s="31" t="s">
        <v>601</v>
      </c>
      <c r="C151" t="s">
        <v>237</v>
      </c>
      <c r="D151">
        <v>7.6256540072667398E-2</v>
      </c>
      <c r="E151">
        <v>0.124603328737692</v>
      </c>
      <c r="F151">
        <v>4.8649781325736802E-2</v>
      </c>
      <c r="G151">
        <v>-3.2023999746719503E-2</v>
      </c>
      <c r="H151">
        <v>-2.2199423621452E-2</v>
      </c>
      <c r="I151">
        <v>-9.5979428782460796E-2</v>
      </c>
      <c r="J151">
        <v>-9.6822895505767698E-2</v>
      </c>
      <c r="K151">
        <v>-6.3963966663509106E-2</v>
      </c>
      <c r="L151">
        <v>4.50625985648807E-2</v>
      </c>
      <c r="M151">
        <v>3.7893548667030798E-2</v>
      </c>
      <c r="N151">
        <v>0.10275864996801901</v>
      </c>
      <c r="O151">
        <v>6.47073302458019E-2</v>
      </c>
      <c r="P151">
        <v>2.5223712423488601E-2</v>
      </c>
      <c r="Q151" s="72">
        <v>-7.2164496600635096E-16</v>
      </c>
      <c r="R151" s="72">
        <v>-0.156568888462459</v>
      </c>
      <c r="S151">
        <v>-0.111243905013692</v>
      </c>
      <c r="T151">
        <v>-6.3609442506147196E-2</v>
      </c>
      <c r="U151">
        <v>-7.9243552832679906E-2</v>
      </c>
      <c r="V151">
        <v>-2.9355297194276399E-2</v>
      </c>
      <c r="W151">
        <v>-2.9157638048696801E-3</v>
      </c>
      <c r="X151">
        <v>-5.2544628917951502E-2</v>
      </c>
      <c r="Y151">
        <v>-1.79178168412816E-2</v>
      </c>
      <c r="Z151">
        <v>4.4355595723236302E-2</v>
      </c>
      <c r="AA151">
        <v>4.8600448130877903E-2</v>
      </c>
      <c r="AB151">
        <v>0.103859812199076</v>
      </c>
      <c r="AC151">
        <v>0.102417663834783</v>
      </c>
      <c r="AD151">
        <v>7.8E-2</v>
      </c>
      <c r="AE151">
        <v>-4.2000000000000003E-2</v>
      </c>
      <c r="AF151">
        <v>-1.3442522919355999E-2</v>
      </c>
      <c r="AG151">
        <v>-3.1442522919356002E-2</v>
      </c>
      <c r="AH151">
        <v>-6.3442522919355995E-2</v>
      </c>
      <c r="AI151">
        <v>-9.5442522919355996E-2</v>
      </c>
      <c r="AJ151">
        <v>-0.12744252291935601</v>
      </c>
    </row>
    <row r="152" spans="1:36" ht="13.5">
      <c r="A152">
        <v>150</v>
      </c>
      <c r="B152" s="31" t="s">
        <v>602</v>
      </c>
      <c r="C152" t="s">
        <v>238</v>
      </c>
      <c r="D152">
        <v>0.2385102137605</v>
      </c>
      <c r="E152">
        <v>-0.80176008341389504</v>
      </c>
      <c r="F152">
        <v>3.7381891345724602E-2</v>
      </c>
      <c r="G152" s="72">
        <v>-3.88578058618804E-16</v>
      </c>
      <c r="H152">
        <v>-0.17267074519574799</v>
      </c>
      <c r="I152">
        <v>6.7201219111781299E-2</v>
      </c>
      <c r="J152">
        <v>8.4895233823503197E-2</v>
      </c>
      <c r="K152">
        <v>0.183543515891053</v>
      </c>
      <c r="L152">
        <v>8.7520589976868193E-2</v>
      </c>
      <c r="M152">
        <v>8.3858812166932695E-2</v>
      </c>
      <c r="N152" s="72">
        <v>6.3987578169638099E-2</v>
      </c>
      <c r="O152">
        <v>-7.4941601377607095E-2</v>
      </c>
      <c r="P152">
        <v>-0.167122192621253</v>
      </c>
      <c r="Q152">
        <v>-0.187734143420628</v>
      </c>
      <c r="R152">
        <v>-0.361363870431752</v>
      </c>
      <c r="S152">
        <v>-0.32644821676528002</v>
      </c>
      <c r="T152">
        <v>-0.42928214104345103</v>
      </c>
      <c r="U152">
        <v>-0.22477761628972101</v>
      </c>
      <c r="V152">
        <v>-5.7564544098955298E-2</v>
      </c>
      <c r="W152">
        <v>5.8945714972959203E-2</v>
      </c>
      <c r="X152">
        <v>0.20850955153600001</v>
      </c>
      <c r="Y152">
        <v>0.25796762847002402</v>
      </c>
      <c r="Z152">
        <v>0.30692712852840098</v>
      </c>
      <c r="AA152">
        <v>0.417087357799865</v>
      </c>
      <c r="AB152">
        <v>0.485459907798928</v>
      </c>
      <c r="AC152">
        <v>7.3085389624853198E-2</v>
      </c>
      <c r="AD152">
        <v>6.5108993633303594E-2</v>
      </c>
      <c r="AE152" s="72">
        <v>-6.4891006366696299E-2</v>
      </c>
      <c r="AF152">
        <v>0.26354303101023802</v>
      </c>
      <c r="AG152">
        <v>0.303543031010238</v>
      </c>
      <c r="AH152">
        <v>0.33354303101023802</v>
      </c>
      <c r="AI152">
        <v>0.36354303101023799</v>
      </c>
      <c r="AJ152">
        <v>0.39354303101023902</v>
      </c>
    </row>
    <row r="153" spans="1:36" ht="13.5">
      <c r="A153">
        <v>151</v>
      </c>
      <c r="B153" s="31" t="s">
        <v>611</v>
      </c>
      <c r="C153" s="10" t="s">
        <v>249</v>
      </c>
      <c r="D153">
        <v>-8.9191062804127499E-3</v>
      </c>
      <c r="E153">
        <v>8.6557917827941894E-2</v>
      </c>
      <c r="F153">
        <v>-0.249446006674751</v>
      </c>
      <c r="G153" s="72">
        <v>0.11395770665374</v>
      </c>
      <c r="H153">
        <v>-6.9643236757186006E-2</v>
      </c>
      <c r="I153">
        <v>-0.111507588017718</v>
      </c>
      <c r="J153">
        <v>-4.8588771850366197E-2</v>
      </c>
      <c r="K153">
        <v>-2.0314092081238098E-2</v>
      </c>
      <c r="L153">
        <v>7.0982110700661905E-2</v>
      </c>
      <c r="M153">
        <v>8.0631708204295896E-2</v>
      </c>
      <c r="N153" s="72">
        <v>8.9214061910721898E-2</v>
      </c>
      <c r="O153">
        <v>-8.0864437664623901E-4</v>
      </c>
      <c r="P153">
        <v>6.7883940740932194E-2</v>
      </c>
      <c r="Q153">
        <v>0.21650268831828001</v>
      </c>
      <c r="R153" s="72">
        <v>-2.0539125955565301E-15</v>
      </c>
      <c r="S153" s="72">
        <v>-1.11022302462515E-16</v>
      </c>
      <c r="T153">
        <v>-0.30728588881122598</v>
      </c>
      <c r="U153">
        <v>-1.1598936809281099E-2</v>
      </c>
      <c r="V153">
        <v>-0.16559644541044799</v>
      </c>
      <c r="W153">
        <v>7.7888737790869897E-2</v>
      </c>
      <c r="X153">
        <v>0.113174667807699</v>
      </c>
      <c r="Y153">
        <v>0.31272497422629802</v>
      </c>
      <c r="Z153">
        <v>0.118830426333059</v>
      </c>
      <c r="AA153">
        <v>0.15908026610124501</v>
      </c>
      <c r="AB153">
        <v>-7.7112260706216101E-2</v>
      </c>
      <c r="AC153">
        <v>-0.19305185572757999</v>
      </c>
      <c r="AD153">
        <v>-0.249702685549376</v>
      </c>
      <c r="AE153">
        <v>-9.9702685549376294E-2</v>
      </c>
      <c r="AF153">
        <v>-0.15</v>
      </c>
      <c r="AG153">
        <v>0</v>
      </c>
      <c r="AH153">
        <v>0</v>
      </c>
      <c r="AI153">
        <v>0</v>
      </c>
      <c r="AJ153">
        <v>0</v>
      </c>
    </row>
    <row r="154" spans="1:36" ht="13.5">
      <c r="A154">
        <v>152</v>
      </c>
      <c r="B154" s="31" t="s">
        <v>603</v>
      </c>
      <c r="C154" t="s">
        <v>239</v>
      </c>
      <c r="D154">
        <v>0</v>
      </c>
      <c r="E154">
        <v>0.20716745531362901</v>
      </c>
      <c r="F154">
        <v>0.184650512886783</v>
      </c>
      <c r="G154">
        <v>-5.6751818232418601E-2</v>
      </c>
      <c r="H154">
        <v>-0.15284652956946601</v>
      </c>
      <c r="I154">
        <v>5.0568693141801201E-2</v>
      </c>
      <c r="J154">
        <v>-5.7143610528462903E-2</v>
      </c>
      <c r="K154">
        <v>-0.102275679073694</v>
      </c>
      <c r="L154" s="72">
        <v>5.0515147620444599E-15</v>
      </c>
      <c r="M154">
        <v>-2.3097036704227201E-3</v>
      </c>
      <c r="N154">
        <v>-4.0687441605294E-2</v>
      </c>
      <c r="O154">
        <v>-4.0179021276178298E-2</v>
      </c>
      <c r="P154">
        <v>1.61218565382624E-2</v>
      </c>
      <c r="Q154">
        <v>-0.25558277527822398</v>
      </c>
      <c r="R154">
        <v>7.9890241672919693E-3</v>
      </c>
      <c r="S154" s="72">
        <v>1.8571078328834201E-2</v>
      </c>
      <c r="T154">
        <v>1.60802250679087E-2</v>
      </c>
      <c r="U154">
        <v>-6.68464709670228E-2</v>
      </c>
      <c r="V154">
        <v>0.117825760905065</v>
      </c>
      <c r="W154">
        <v>5.5089932607325302E-2</v>
      </c>
      <c r="X154">
        <v>-0.110210930400942</v>
      </c>
      <c r="Y154">
        <v>-6.4588325958900905E-2</v>
      </c>
      <c r="Z154" s="72">
        <v>-1.46585788725922E-2</v>
      </c>
      <c r="AA154">
        <v>-2.5707299636932399E-2</v>
      </c>
      <c r="AB154">
        <v>-2.0526189775757601E-2</v>
      </c>
      <c r="AC154">
        <v>0.25356840977593698</v>
      </c>
      <c r="AD154">
        <v>8.2681426113687104E-2</v>
      </c>
      <c r="AE154">
        <v>-6.7318573886312794E-2</v>
      </c>
      <c r="AF154">
        <v>-1.28481723894503E-2</v>
      </c>
      <c r="AG154">
        <v>-1.28481723894503E-2</v>
      </c>
      <c r="AH154">
        <v>-1.28481723894503E-2</v>
      </c>
      <c r="AI154">
        <v>-1.28481723894503E-2</v>
      </c>
      <c r="AJ154">
        <v>-1.28481723894503E-2</v>
      </c>
    </row>
    <row r="155" spans="1:36" ht="13.5">
      <c r="A155">
        <v>153</v>
      </c>
      <c r="B155" s="31" t="s">
        <v>604</v>
      </c>
      <c r="C155" t="s">
        <v>246</v>
      </c>
      <c r="D155">
        <v>-0.18442786402927</v>
      </c>
      <c r="E155">
        <v>-0.18322854638699701</v>
      </c>
      <c r="F155">
        <v>-0.132822079876944</v>
      </c>
      <c r="G155">
        <v>-0.10123831050860101</v>
      </c>
      <c r="H155">
        <v>-3.1734013063951801E-2</v>
      </c>
      <c r="I155">
        <v>-2.4497857689103002E-2</v>
      </c>
      <c r="J155">
        <v>0.10389488305728301</v>
      </c>
      <c r="K155">
        <v>0.124148005832997</v>
      </c>
      <c r="L155">
        <v>0.19233378340875501</v>
      </c>
      <c r="M155">
        <v>4.8136951388451601E-2</v>
      </c>
      <c r="N155">
        <v>2.5186888580897598E-2</v>
      </c>
      <c r="O155">
        <v>8.2841899553015699E-2</v>
      </c>
      <c r="P155">
        <v>2.2008593934293899E-2</v>
      </c>
      <c r="Q155">
        <v>0.218446990268539</v>
      </c>
      <c r="R155">
        <v>0.12456825026941901</v>
      </c>
      <c r="S155">
        <v>0.11613367627178001</v>
      </c>
      <c r="T155">
        <v>3.8050261669862399E-3</v>
      </c>
      <c r="U155">
        <v>3.5109072973144702E-2</v>
      </c>
      <c r="V155">
        <v>-6.7819235819087803E-2</v>
      </c>
      <c r="W155">
        <v>-5.25021960216197E-2</v>
      </c>
      <c r="X155">
        <v>7.8565810842810904E-2</v>
      </c>
      <c r="Y155">
        <v>9.3331666881323494E-2</v>
      </c>
      <c r="Z155">
        <v>-3.0212403318501498E-2</v>
      </c>
      <c r="AA155">
        <v>-6.7609044773288995E-2</v>
      </c>
      <c r="AB155">
        <v>-0.110775109571093</v>
      </c>
      <c r="AC155">
        <v>-0.11387180559156</v>
      </c>
      <c r="AD155">
        <v>-0.16777303277965999</v>
      </c>
      <c r="AE155">
        <v>-0.18777303277966001</v>
      </c>
      <c r="AF155">
        <v>-0.23237513059099499</v>
      </c>
      <c r="AG155">
        <v>-0.25237513059099498</v>
      </c>
      <c r="AH155">
        <v>-0.272375130590995</v>
      </c>
      <c r="AI155">
        <v>-0.29237513059099501</v>
      </c>
      <c r="AJ155">
        <v>-0.31237513059099498</v>
      </c>
    </row>
    <row r="156" spans="1:36" ht="13.5">
      <c r="A156">
        <v>154</v>
      </c>
      <c r="B156" s="31" t="s">
        <v>605</v>
      </c>
      <c r="C156" t="s">
        <v>240</v>
      </c>
      <c r="D156">
        <v>0.344974016108552</v>
      </c>
      <c r="E156">
        <v>-0.12642458419795699</v>
      </c>
      <c r="F156">
        <v>-9.1743997322453003E-2</v>
      </c>
      <c r="G156">
        <v>-0.34375235876406801</v>
      </c>
      <c r="H156">
        <v>5.4804755581918198E-2</v>
      </c>
      <c r="I156">
        <v>-6.5946511678258393E-2</v>
      </c>
      <c r="J156">
        <v>-0.124554855288527</v>
      </c>
      <c r="K156">
        <v>-3.1298756026568599E-2</v>
      </c>
      <c r="L156">
        <v>7.9670066686072794E-2</v>
      </c>
      <c r="M156">
        <v>0.12736211989437601</v>
      </c>
      <c r="N156">
        <v>0.177915340830784</v>
      </c>
      <c r="O156">
        <v>7.3900916591218002E-2</v>
      </c>
      <c r="P156">
        <v>4.7789745949071899E-2</v>
      </c>
      <c r="Q156">
        <v>-2.75087497449506E-2</v>
      </c>
      <c r="R156">
        <v>-0.110603659700702</v>
      </c>
      <c r="S156">
        <v>2.11390405275758E-2</v>
      </c>
      <c r="T156">
        <v>9.3063947124177704E-2</v>
      </c>
      <c r="U156">
        <v>5.2042280137687802E-2</v>
      </c>
      <c r="V156">
        <v>0.169981263130323</v>
      </c>
      <c r="W156">
        <v>6.0406954941068E-2</v>
      </c>
      <c r="X156">
        <v>-0.11812465856323399</v>
      </c>
      <c r="Y156">
        <v>-0.22474437617524601</v>
      </c>
      <c r="Z156">
        <v>-0.108197597744255</v>
      </c>
      <c r="AA156">
        <v>-1.02678222279649E-2</v>
      </c>
      <c r="AB156">
        <v>6.7214835535309894E-2</v>
      </c>
      <c r="AC156">
        <v>-2.2064643767474801E-2</v>
      </c>
      <c r="AD156">
        <v>3.42309454230365E-2</v>
      </c>
      <c r="AE156">
        <v>1.42309454230365E-2</v>
      </c>
      <c r="AF156">
        <v>4.93752495295946E-2</v>
      </c>
      <c r="AG156">
        <v>2.4375249529594599E-2</v>
      </c>
      <c r="AH156">
        <v>-5.6247504704053696E-3</v>
      </c>
      <c r="AI156">
        <v>-3.5624750470405399E-2</v>
      </c>
      <c r="AJ156">
        <v>-6.5624750470405294E-2</v>
      </c>
    </row>
    <row r="157" spans="1:36" ht="13.5">
      <c r="A157">
        <v>155</v>
      </c>
      <c r="B157" s="31" t="s">
        <v>606</v>
      </c>
      <c r="C157" t="s">
        <v>241</v>
      </c>
      <c r="D157">
        <v>-8.0006327673660504E-2</v>
      </c>
      <c r="E157">
        <v>-0.64037837552955601</v>
      </c>
      <c r="F157">
        <v>-0.17757562740559499</v>
      </c>
      <c r="G157" s="72">
        <v>-2.2204460492503099E-15</v>
      </c>
      <c r="H157">
        <v>-7.2146014877026904E-2</v>
      </c>
      <c r="I157">
        <v>0.359040717778215</v>
      </c>
      <c r="J157">
        <v>0.27732320979425201</v>
      </c>
      <c r="K157">
        <v>0.24789345785384101</v>
      </c>
      <c r="L157">
        <v>0.14783310442170799</v>
      </c>
      <c r="M157">
        <v>6.3297949841545104E-2</v>
      </c>
      <c r="N157" s="72">
        <v>5.0014515347409999E-2</v>
      </c>
      <c r="O157">
        <v>1.5797232915634701E-2</v>
      </c>
      <c r="P157">
        <v>-0.12925652593888301</v>
      </c>
      <c r="Q157">
        <v>-0.181778183391166</v>
      </c>
      <c r="R157">
        <v>1.89216788477366E-2</v>
      </c>
      <c r="S157">
        <v>7.9940809358724496E-2</v>
      </c>
      <c r="T157">
        <v>4.7076177417227097E-2</v>
      </c>
      <c r="U157">
        <v>0.126188729406672</v>
      </c>
      <c r="V157">
        <v>0.181382619693394</v>
      </c>
      <c r="W157">
        <v>0.10913648447987601</v>
      </c>
      <c r="X157">
        <v>0.156296023085086</v>
      </c>
      <c r="Y157">
        <v>0.166440153569171</v>
      </c>
      <c r="Z157">
        <v>0.223251756607699</v>
      </c>
      <c r="AA157">
        <v>0.207418698789405</v>
      </c>
      <c r="AB157">
        <v>0.15202466880585899</v>
      </c>
      <c r="AC157">
        <v>-0.78567735982777698</v>
      </c>
      <c r="AD157">
        <v>-0.56245957336983599</v>
      </c>
      <c r="AE157">
        <v>-0.29745957336983597</v>
      </c>
      <c r="AF157">
        <v>-0.107563851836599</v>
      </c>
      <c r="AG157">
        <v>-0.15456385183659899</v>
      </c>
      <c r="AH157">
        <v>-0.201563851836599</v>
      </c>
      <c r="AI157">
        <v>-0.24856385183659899</v>
      </c>
      <c r="AJ157">
        <v>-0.295563851836599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92"/>
  <sheetViews>
    <sheetView tabSelected="1" zoomScaleNormal="100" zoomScaleSheetLayoutView="90" workbookViewId="0">
      <pane xSplit="1" ySplit="7" topLeftCell="B8" activePane="bottomRight" state="frozen"/>
      <selection activeCell="A19" sqref="A19"/>
      <selection pane="topRight" activeCell="A19" sqref="A19"/>
      <selection pane="bottomLeft" activeCell="A19" sqref="A19"/>
      <selection pane="bottomRight" activeCell="P18" sqref="P18"/>
    </sheetView>
  </sheetViews>
  <sheetFormatPr defaultColWidth="9.140625" defaultRowHeight="12.75"/>
  <cols>
    <col min="1" max="1" width="67.42578125" style="10" customWidth="1"/>
    <col min="2" max="9" width="8.7109375" style="10" customWidth="1"/>
    <col min="10" max="10" width="2.42578125" style="10" customWidth="1"/>
    <col min="11" max="14" width="8.7109375" customWidth="1"/>
    <col min="15" max="16384" width="9.140625" style="10"/>
  </cols>
  <sheetData>
    <row r="1" spans="1:9">
      <c r="A1" s="22"/>
      <c r="B1" s="78"/>
      <c r="C1" s="78"/>
      <c r="D1" s="78"/>
      <c r="H1" s="78"/>
      <c r="I1" s="78" t="s">
        <v>659</v>
      </c>
    </row>
    <row r="2" spans="1:9" ht="18">
      <c r="A2" s="79" t="s">
        <v>253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24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5"/>
      <c r="B7" s="26"/>
      <c r="C7" s="26"/>
      <c r="D7" s="26"/>
      <c r="E7" s="60"/>
      <c r="F7" s="26"/>
      <c r="G7" s="26"/>
      <c r="H7" s="26"/>
      <c r="I7" s="26"/>
    </row>
    <row r="8" spans="1:9" ht="6.75" customHeight="1">
      <c r="A8" s="24"/>
      <c r="B8" s="24"/>
      <c r="C8" s="24"/>
      <c r="D8" s="24"/>
      <c r="E8" s="58"/>
      <c r="F8" s="24"/>
      <c r="G8" s="24"/>
      <c r="H8" s="24"/>
      <c r="I8" s="24"/>
    </row>
    <row r="9" spans="1:9">
      <c r="A9" s="10" t="s">
        <v>256</v>
      </c>
      <c r="E9" s="59"/>
    </row>
    <row r="10" spans="1:9" ht="6.75" customHeight="1">
      <c r="E10" s="59"/>
    </row>
    <row r="11" spans="1:9">
      <c r="A11" s="10" t="s">
        <v>257</v>
      </c>
      <c r="E11" s="59"/>
    </row>
    <row r="12" spans="1:9">
      <c r="A12" s="81" t="s">
        <v>258</v>
      </c>
      <c r="B12" s="21">
        <v>2.8592037125441117E-4</v>
      </c>
      <c r="C12" s="21">
        <v>0.21792771941652367</v>
      </c>
      <c r="D12" s="21">
        <v>0.19583702156245875</v>
      </c>
      <c r="E12" s="61">
        <v>8.8782155334379498E-2</v>
      </c>
      <c r="F12" s="4">
        <v>8.3599847464350896E-2</v>
      </c>
      <c r="G12" s="4">
        <v>8.1500285272497086E-2</v>
      </c>
      <c r="H12" s="4">
        <v>8.1499743652421186E-2</v>
      </c>
      <c r="I12" s="4">
        <v>8.1500047668524367E-2</v>
      </c>
    </row>
    <row r="13" spans="1:9">
      <c r="A13" s="81" t="s">
        <v>259</v>
      </c>
      <c r="B13" s="21">
        <v>-6.760439674912222E-2</v>
      </c>
      <c r="C13" s="21">
        <v>0.10465537207639986</v>
      </c>
      <c r="D13" s="21">
        <v>0.10108719884314588</v>
      </c>
      <c r="E13" s="61">
        <v>5.4000268127157414E-2</v>
      </c>
      <c r="F13" s="4">
        <v>4.9999691598331397E-2</v>
      </c>
      <c r="G13" s="4">
        <v>5.0000283054148831E-2</v>
      </c>
      <c r="H13" s="4">
        <v>4.9999987645372945E-2</v>
      </c>
      <c r="I13" s="4">
        <v>5.000002905731149E-2</v>
      </c>
    </row>
    <row r="14" spans="1:9">
      <c r="A14" s="81" t="s">
        <v>258</v>
      </c>
      <c r="B14" s="5"/>
      <c r="C14" s="5"/>
      <c r="D14" s="5"/>
      <c r="E14" s="62"/>
      <c r="F14" s="5"/>
      <c r="G14" s="5"/>
      <c r="H14" s="5"/>
      <c r="I14" s="5"/>
    </row>
    <row r="15" spans="1:9">
      <c r="A15" s="46" t="s">
        <v>260</v>
      </c>
      <c r="B15" s="5">
        <v>49266.736190328986</v>
      </c>
      <c r="C15" s="5">
        <v>60003.323651382889</v>
      </c>
      <c r="D15" s="5">
        <v>71754.195839117951</v>
      </c>
      <c r="E15" s="62">
        <v>78124.688000000009</v>
      </c>
      <c r="F15" s="5">
        <v>84655.900000000009</v>
      </c>
      <c r="G15" s="5">
        <v>91555.38</v>
      </c>
      <c r="H15" s="5">
        <v>99017.12000000001</v>
      </c>
      <c r="I15" s="5">
        <v>107087.02000000002</v>
      </c>
    </row>
    <row r="16" spans="1:9">
      <c r="A16" s="46" t="s">
        <v>261</v>
      </c>
      <c r="B16" s="5">
        <v>15846.505317237483</v>
      </c>
      <c r="C16" s="5">
        <v>18625.587640768954</v>
      </c>
      <c r="D16" s="5">
        <v>24605.33414801236</v>
      </c>
      <c r="E16" s="62">
        <v>30163.972200772205</v>
      </c>
      <c r="F16" s="5">
        <v>32685.67567567568</v>
      </c>
      <c r="G16" s="5">
        <v>35349.567567567574</v>
      </c>
      <c r="H16" s="5">
        <v>38230.548262548269</v>
      </c>
      <c r="I16" s="5">
        <v>41346.339768339778</v>
      </c>
    </row>
    <row r="17" spans="1:9">
      <c r="A17" s="81" t="s">
        <v>262</v>
      </c>
      <c r="B17" s="5"/>
      <c r="C17" s="5"/>
      <c r="D17" s="5"/>
      <c r="E17" s="62"/>
      <c r="F17" s="5"/>
      <c r="G17" s="5"/>
      <c r="H17" s="5"/>
      <c r="I17" s="5"/>
    </row>
    <row r="18" spans="1:9">
      <c r="A18" s="46" t="s">
        <v>263</v>
      </c>
      <c r="B18" s="5">
        <v>13234.085760872402</v>
      </c>
      <c r="C18" s="5">
        <v>16179.464449317369</v>
      </c>
      <c r="D18" s="5">
        <v>19452.714190085942</v>
      </c>
      <c r="E18" s="62">
        <v>21179.768082985443</v>
      </c>
      <c r="F18" s="5">
        <v>22950.393464053352</v>
      </c>
      <c r="G18" s="5">
        <v>24820.857078489753</v>
      </c>
      <c r="H18" s="5">
        <v>26843.750567620053</v>
      </c>
      <c r="I18" s="5">
        <v>29031.517518483066</v>
      </c>
    </row>
    <row r="19" spans="1:9">
      <c r="A19" s="46" t="s">
        <v>264</v>
      </c>
      <c r="B19" s="5">
        <v>4255.7473031473328</v>
      </c>
      <c r="C19" s="5">
        <v>5023.2286606306043</v>
      </c>
      <c r="D19" s="5">
        <v>6671.8730689870545</v>
      </c>
      <c r="E19" s="62">
        <v>8177.5166343573146</v>
      </c>
      <c r="F19" s="5">
        <v>8861.1557776267764</v>
      </c>
      <c r="G19" s="5">
        <v>9583.3425013473952</v>
      </c>
      <c r="H19" s="5">
        <v>10364.382458540562</v>
      </c>
      <c r="I19" s="5">
        <v>11209.080122966436</v>
      </c>
    </row>
    <row r="20" spans="1:9">
      <c r="A20" s="81" t="s">
        <v>265</v>
      </c>
      <c r="B20" s="5">
        <v>11753.401601850655</v>
      </c>
      <c r="C20" s="5">
        <v>11383.615892570349</v>
      </c>
      <c r="D20" s="5">
        <v>14857.6555785898</v>
      </c>
      <c r="E20" s="62">
        <v>17749.79</v>
      </c>
      <c r="F20" s="5">
        <v>20157.059999999998</v>
      </c>
      <c r="G20" s="5">
        <v>21630.309999999998</v>
      </c>
      <c r="H20" s="5">
        <v>23431.31</v>
      </c>
      <c r="I20" s="5">
        <v>25456.31</v>
      </c>
    </row>
    <row r="21" spans="1:9">
      <c r="A21" s="82" t="s">
        <v>612</v>
      </c>
      <c r="B21" s="21">
        <v>5.2024648897532888E-2</v>
      </c>
      <c r="C21" s="21">
        <v>9.5669143382477229E-2</v>
      </c>
      <c r="D21" s="21">
        <v>0.11898165420319695</v>
      </c>
      <c r="E21" s="61">
        <v>2.7974154130964823E-2</v>
      </c>
      <c r="F21" s="4">
        <v>2.7000332042918407E-2</v>
      </c>
      <c r="G21" s="4">
        <v>3.0000075628853873E-2</v>
      </c>
      <c r="H21" s="4">
        <v>2.9999443185663166E-2</v>
      </c>
      <c r="I21" s="4">
        <v>3.0000148515586744E-2</v>
      </c>
    </row>
    <row r="22" spans="1:9">
      <c r="A22" s="82" t="s">
        <v>266</v>
      </c>
      <c r="B22" s="21">
        <v>2.4046976500154971E-2</v>
      </c>
      <c r="C22" s="21">
        <v>0.13939496442944543</v>
      </c>
      <c r="D22" s="21">
        <v>9.8471697492122701E-2</v>
      </c>
      <c r="E22" s="61">
        <v>9.984066438048389E-3</v>
      </c>
      <c r="F22" s="4">
        <v>3.000017973789082E-2</v>
      </c>
      <c r="G22" s="4">
        <v>2.9999520117365508E-2</v>
      </c>
      <c r="H22" s="4">
        <v>3.0000090760848197E-2</v>
      </c>
      <c r="I22" s="4">
        <v>3.0000422963138762E-2</v>
      </c>
    </row>
    <row r="23" spans="1:9">
      <c r="A23" s="81" t="s">
        <v>267</v>
      </c>
      <c r="B23" s="21">
        <v>7.2812781274033567E-2</v>
      </c>
      <c r="C23" s="21">
        <v>0.10254089212204498</v>
      </c>
      <c r="D23" s="21">
        <v>8.6051152732373515E-2</v>
      </c>
      <c r="E23" s="61">
        <v>3.2999884591135453E-2</v>
      </c>
      <c r="F23" s="4">
        <v>3.2000157842782428E-2</v>
      </c>
      <c r="G23" s="4">
        <v>2.9999994025452725E-2</v>
      </c>
      <c r="H23" s="4">
        <v>2.9999767978746705E-2</v>
      </c>
      <c r="I23" s="4">
        <v>3.0000016894755399E-2</v>
      </c>
    </row>
    <row r="24" spans="1:9" ht="6.75" customHeight="1">
      <c r="A24" s="82"/>
      <c r="B24" s="6"/>
      <c r="C24" s="6"/>
      <c r="D24" s="6"/>
      <c r="E24" s="63"/>
      <c r="F24" s="6"/>
      <c r="G24" s="6"/>
      <c r="H24" s="6"/>
      <c r="I24" s="6"/>
    </row>
    <row r="25" spans="1:9">
      <c r="A25" s="10" t="s">
        <v>268</v>
      </c>
      <c r="B25" s="6"/>
      <c r="C25" s="6"/>
      <c r="D25" s="6"/>
      <c r="E25" s="63"/>
      <c r="F25" s="6"/>
      <c r="G25" s="6"/>
      <c r="H25" s="6"/>
      <c r="I25" s="6"/>
    </row>
    <row r="26" spans="1:9">
      <c r="A26" s="81" t="s">
        <v>269</v>
      </c>
      <c r="B26" s="21">
        <v>-3.971209122608399E-2</v>
      </c>
      <c r="C26" s="21">
        <v>0.22030802115590897</v>
      </c>
      <c r="D26" s="21">
        <v>0.29940176130440976</v>
      </c>
      <c r="E26" s="61">
        <v>9.8588585450287258E-2</v>
      </c>
      <c r="F26" s="4">
        <v>8.3769633507853491E-2</v>
      </c>
      <c r="G26" s="4">
        <v>7.9710144927536142E-2</v>
      </c>
      <c r="H26" s="4">
        <v>8.2774049217002155E-2</v>
      </c>
      <c r="I26" s="4">
        <v>8.2644628099173501E-2</v>
      </c>
    </row>
    <row r="27" spans="1:9">
      <c r="A27" s="46" t="s">
        <v>270</v>
      </c>
      <c r="B27" s="21">
        <v>-3.971209122608399E-2</v>
      </c>
      <c r="C27" s="21">
        <v>0.22030802115590897</v>
      </c>
      <c r="D27" s="21">
        <v>0.29940176130440976</v>
      </c>
      <c r="E27" s="61">
        <v>9.8588585450287258E-2</v>
      </c>
      <c r="F27" s="4">
        <v>8.3769633507853491E-2</v>
      </c>
      <c r="G27" s="4">
        <v>7.9710144927536142E-2</v>
      </c>
      <c r="H27" s="4">
        <v>8.2774049217002155E-2</v>
      </c>
      <c r="I27" s="4">
        <v>8.2644628099173501E-2</v>
      </c>
    </row>
    <row r="28" spans="1:9">
      <c r="A28" s="81" t="s">
        <v>271</v>
      </c>
      <c r="B28" s="21">
        <v>0.18824412586280292</v>
      </c>
      <c r="C28" s="21">
        <v>0.12619297589287237</v>
      </c>
      <c r="D28" s="21">
        <v>0.11472783554729871</v>
      </c>
      <c r="E28" s="61">
        <v>0.10537319103923282</v>
      </c>
      <c r="F28" s="4">
        <v>5.332662558168777E-2</v>
      </c>
      <c r="G28" s="4">
        <v>6.6268656716417906E-2</v>
      </c>
      <c r="H28" s="4">
        <v>7.1817842478536731E-2</v>
      </c>
      <c r="I28" s="4">
        <v>7.6861461308072698E-2</v>
      </c>
    </row>
    <row r="29" spans="1:9">
      <c r="A29" s="46" t="s">
        <v>272</v>
      </c>
      <c r="B29" s="21">
        <v>0.23197563005034127</v>
      </c>
      <c r="C29" s="21">
        <v>0.13947573886387232</v>
      </c>
      <c r="D29" s="21">
        <v>5.713262370349681E-2</v>
      </c>
      <c r="E29" s="61">
        <v>0.13081291283167218</v>
      </c>
      <c r="F29" s="4">
        <v>0.106044298419532</v>
      </c>
      <c r="G29" s="4">
        <v>7.5032010243277769E-2</v>
      </c>
      <c r="H29" s="4">
        <v>7.2606002858504048E-2</v>
      </c>
      <c r="I29" s="4">
        <v>7.5819490095051956E-2</v>
      </c>
    </row>
    <row r="30" spans="1:9" ht="6.75" customHeight="1">
      <c r="A30" s="81"/>
      <c r="B30" s="6"/>
      <c r="C30" s="6"/>
      <c r="D30" s="6"/>
      <c r="E30" s="63"/>
      <c r="F30" s="6"/>
      <c r="G30" s="6"/>
      <c r="H30" s="6"/>
      <c r="I30" s="6"/>
    </row>
    <row r="31" spans="1:9">
      <c r="A31" s="10" t="s">
        <v>273</v>
      </c>
      <c r="B31" s="6"/>
      <c r="C31" s="6"/>
      <c r="D31" s="6"/>
      <c r="E31" s="63"/>
      <c r="F31" s="6"/>
      <c r="G31" s="6"/>
      <c r="H31" s="6"/>
      <c r="I31" s="6"/>
    </row>
    <row r="32" spans="1:9">
      <c r="A32" s="81" t="s">
        <v>274</v>
      </c>
      <c r="B32" s="21">
        <v>-0.37915520044358875</v>
      </c>
      <c r="C32" s="21">
        <v>0.36438088283337899</v>
      </c>
      <c r="D32" s="21">
        <v>0.63124736095381317</v>
      </c>
      <c r="E32" s="61">
        <v>0.19952023426379206</v>
      </c>
      <c r="F32" s="4">
        <v>8.9099886895632974E-2</v>
      </c>
      <c r="G32" s="4">
        <v>8.3960193721201337E-2</v>
      </c>
      <c r="H32" s="4">
        <v>8.353027043686212E-2</v>
      </c>
      <c r="I32" s="4">
        <v>8.2452791854931817E-2</v>
      </c>
    </row>
    <row r="33" spans="1:9">
      <c r="A33" s="46" t="s">
        <v>275</v>
      </c>
      <c r="B33" s="21">
        <v>-0.12112718118486854</v>
      </c>
      <c r="C33" s="21">
        <v>0.27442911981530616</v>
      </c>
      <c r="D33" s="21">
        <v>0.36049622490242972</v>
      </c>
      <c r="E33" s="61">
        <v>0.2012856640135523</v>
      </c>
      <c r="F33" s="4">
        <v>8.9054135661573053E-2</v>
      </c>
      <c r="G33" s="4">
        <v>8.4531647235184249E-2</v>
      </c>
      <c r="H33" s="4">
        <v>8.4374245111027424E-2</v>
      </c>
      <c r="I33" s="4">
        <v>8.2647462619671597E-2</v>
      </c>
    </row>
    <row r="34" spans="1:9">
      <c r="A34" s="46" t="s">
        <v>276</v>
      </c>
      <c r="B34" s="21">
        <v>-0.65653711240838386</v>
      </c>
      <c r="C34" s="21">
        <v>0.61181932050127075</v>
      </c>
      <c r="D34" s="21">
        <v>1.2201277635620529</v>
      </c>
      <c r="E34" s="61">
        <v>0.19716720879484284</v>
      </c>
      <c r="F34" s="4">
        <v>8.9161075490714392E-2</v>
      </c>
      <c r="G34" s="4">
        <v>8.3195995657563193E-2</v>
      </c>
      <c r="H34" s="4">
        <v>8.2400241346901382E-2</v>
      </c>
      <c r="I34" s="4">
        <v>8.2191664567353939E-2</v>
      </c>
    </row>
    <row r="35" spans="1:9">
      <c r="A35" s="81" t="s">
        <v>277</v>
      </c>
      <c r="B35" s="21">
        <v>-0.19660509468754128</v>
      </c>
      <c r="C35" s="21">
        <v>0.24351827799701908</v>
      </c>
      <c r="D35" s="21">
        <v>0.40261715343887761</v>
      </c>
      <c r="E35" s="61">
        <v>0.23722027330956386</v>
      </c>
      <c r="F35" s="4">
        <v>8.3871654360190728E-2</v>
      </c>
      <c r="G35" s="4">
        <v>7.9912913514917694E-2</v>
      </c>
      <c r="H35" s="4">
        <v>8.0816349073334681E-2</v>
      </c>
      <c r="I35" s="4">
        <v>8.1045953056802844E-2</v>
      </c>
    </row>
    <row r="36" spans="1:9">
      <c r="A36" s="46" t="s">
        <v>275</v>
      </c>
      <c r="B36" s="21">
        <v>-0.14028924143455024</v>
      </c>
      <c r="C36" s="21">
        <v>0.24194398834928799</v>
      </c>
      <c r="D36" s="21">
        <v>0.35801574728441654</v>
      </c>
      <c r="E36" s="61">
        <v>0.24001799042960514</v>
      </c>
      <c r="F36" s="4">
        <v>8.6024404462878845E-2</v>
      </c>
      <c r="G36" s="4">
        <v>7.7689369705690181E-2</v>
      </c>
      <c r="H36" s="4">
        <v>7.7840115294423251E-2</v>
      </c>
      <c r="I36" s="4">
        <v>7.7839574855501636E-2</v>
      </c>
    </row>
    <row r="37" spans="1:9">
      <c r="A37" s="46" t="s">
        <v>276</v>
      </c>
      <c r="B37" s="21">
        <v>-0.39954015618745997</v>
      </c>
      <c r="C37" s="21">
        <v>0.25164058594291938</v>
      </c>
      <c r="D37" s="21">
        <v>0.63094860358434612</v>
      </c>
      <c r="E37" s="61">
        <v>0.225294528414685</v>
      </c>
      <c r="F37" s="4">
        <v>7.4584924232689032E-2</v>
      </c>
      <c r="G37" s="4">
        <v>8.9607152864658479E-2</v>
      </c>
      <c r="H37" s="4">
        <v>9.3650251778659266E-2</v>
      </c>
      <c r="I37" s="4">
        <v>9.46723907382645E-2</v>
      </c>
    </row>
    <row r="38" spans="1:9" ht="6.75" customHeight="1">
      <c r="A38" s="81"/>
      <c r="B38" s="6"/>
      <c r="C38" s="6"/>
      <c r="D38" s="6"/>
      <c r="E38" s="63"/>
      <c r="F38" s="6"/>
      <c r="G38" s="6"/>
      <c r="H38" s="6"/>
      <c r="I38" s="6"/>
    </row>
    <row r="39" spans="1:9">
      <c r="A39" s="10" t="s">
        <v>278</v>
      </c>
      <c r="B39" s="6"/>
      <c r="C39" s="6"/>
      <c r="D39" s="6"/>
      <c r="E39" s="63"/>
      <c r="F39" s="6"/>
      <c r="G39" s="6"/>
      <c r="H39" s="6"/>
      <c r="I39" s="6"/>
    </row>
    <row r="40" spans="1:9">
      <c r="A40" s="81" t="s">
        <v>279</v>
      </c>
      <c r="B40" s="21">
        <v>0.20834481542187344</v>
      </c>
      <c r="C40" s="21">
        <v>-3.647285272818801E-2</v>
      </c>
      <c r="D40" s="21">
        <v>0.15478124312573316</v>
      </c>
      <c r="E40" s="61">
        <v>0.16200868169594362</v>
      </c>
      <c r="F40" s="4">
        <v>0.15164908471091154</v>
      </c>
      <c r="G40" s="4">
        <v>0.14965669794487746</v>
      </c>
      <c r="H40" s="4">
        <v>0.14965718055892419</v>
      </c>
      <c r="I40" s="4">
        <v>0.14965689803608395</v>
      </c>
    </row>
    <row r="41" spans="1:9">
      <c r="A41" s="81" t="s">
        <v>652</v>
      </c>
      <c r="B41" s="21">
        <v>0.24608015750534451</v>
      </c>
      <c r="C41" s="21">
        <v>0.11411098701463727</v>
      </c>
      <c r="D41" s="21">
        <v>0.11417037746544807</v>
      </c>
      <c r="E41" s="61">
        <v>0.14959843277953569</v>
      </c>
      <c r="F41" s="4">
        <v>0.15041509138007789</v>
      </c>
      <c r="G41" s="4">
        <v>0.14803134702205714</v>
      </c>
      <c r="H41" s="4">
        <v>0.14803127739916228</v>
      </c>
      <c r="I41" s="4">
        <v>0.14803093639697196</v>
      </c>
    </row>
    <row r="42" spans="1:9">
      <c r="A42" s="81" t="s">
        <v>653</v>
      </c>
      <c r="B42" s="21">
        <v>0.18826887855819599</v>
      </c>
      <c r="C42" s="21">
        <v>0.17919765537672752</v>
      </c>
      <c r="D42" s="21">
        <v>0.22866485770985318</v>
      </c>
      <c r="E42" s="61">
        <v>0.17325121058056184</v>
      </c>
      <c r="F42" s="4">
        <v>0.1615421553912775</v>
      </c>
      <c r="G42" s="4">
        <v>0.15929073275598374</v>
      </c>
      <c r="H42" s="4">
        <v>0.15929061455551466</v>
      </c>
      <c r="I42" s="4">
        <v>0.15929087570378309</v>
      </c>
    </row>
    <row r="43" spans="1:9">
      <c r="A43" s="81" t="s">
        <v>280</v>
      </c>
      <c r="B43" s="21"/>
      <c r="C43" s="21"/>
      <c r="D43" s="21"/>
      <c r="E43" s="61"/>
      <c r="F43" s="4"/>
      <c r="G43" s="4"/>
      <c r="H43" s="4"/>
      <c r="I43" s="4"/>
    </row>
    <row r="44" spans="1:9">
      <c r="A44" s="46" t="s">
        <v>116</v>
      </c>
      <c r="B44" s="5">
        <v>1.621705104984267</v>
      </c>
      <c r="C44" s="5">
        <v>1.7728212207763401</v>
      </c>
      <c r="D44" s="5">
        <v>1.9027657630232095</v>
      </c>
      <c r="E44" s="62">
        <v>1.8021052825827704</v>
      </c>
      <c r="F44" s="5">
        <v>1.6974403621381486</v>
      </c>
      <c r="G44" s="5">
        <v>1.5990697820642243</v>
      </c>
      <c r="H44" s="5">
        <v>1.50639934070672</v>
      </c>
      <c r="I44" s="5">
        <v>1.4191002238103525</v>
      </c>
    </row>
    <row r="45" spans="1:9">
      <c r="A45" s="46" t="s">
        <v>115</v>
      </c>
      <c r="B45" s="5">
        <v>3.6067240732935861</v>
      </c>
      <c r="C45" s="5">
        <v>3.7251848365893774</v>
      </c>
      <c r="D45" s="5">
        <v>3.6256542309348347</v>
      </c>
      <c r="E45" s="62">
        <v>3.3646226762477149</v>
      </c>
      <c r="F45" s="5">
        <v>3.1388482990778401</v>
      </c>
      <c r="G45" s="5">
        <v>2.9282260566420932</v>
      </c>
      <c r="H45" s="5">
        <v>2.7317358476407403</v>
      </c>
      <c r="I45" s="5">
        <v>2.5484306927264786</v>
      </c>
    </row>
    <row r="46" spans="1:9">
      <c r="A46" s="81" t="s">
        <v>281</v>
      </c>
      <c r="B46" s="5"/>
      <c r="C46" s="5"/>
      <c r="D46" s="5"/>
      <c r="E46" s="62"/>
      <c r="F46" s="5"/>
      <c r="G46" s="5"/>
      <c r="H46" s="5"/>
      <c r="I46" s="5"/>
    </row>
    <row r="47" spans="1:9">
      <c r="A47" s="46" t="s">
        <v>116</v>
      </c>
      <c r="B47" s="7">
        <v>2.820946151422596</v>
      </c>
      <c r="C47" s="7">
        <v>3.2618147915971174</v>
      </c>
      <c r="D47" s="7">
        <v>3.1471046479237339</v>
      </c>
      <c r="E47" s="64">
        <v>3.113493580586685</v>
      </c>
      <c r="F47" s="7">
        <v>3.1101574686016682</v>
      </c>
      <c r="G47" s="7">
        <v>3.1057604191861823</v>
      </c>
      <c r="H47" s="7">
        <v>3.1013680961838044</v>
      </c>
      <c r="I47" s="7">
        <v>3.0969818261916227</v>
      </c>
    </row>
    <row r="48" spans="1:9">
      <c r="A48" s="46" t="s">
        <v>115</v>
      </c>
      <c r="B48" s="7">
        <v>1.2683927801746653</v>
      </c>
      <c r="C48" s="7">
        <v>1.5523027002546923</v>
      </c>
      <c r="D48" s="7">
        <v>1.6516199822994431</v>
      </c>
      <c r="E48" s="64">
        <v>1.6675995404988826</v>
      </c>
      <c r="F48" s="7">
        <v>1.6819248070576991</v>
      </c>
      <c r="G48" s="7">
        <v>1.6960192077338514</v>
      </c>
      <c r="H48" s="7">
        <v>1.7102308260936052</v>
      </c>
      <c r="I48" s="7">
        <v>1.7245623415338571</v>
      </c>
    </row>
    <row r="49" spans="1:9" ht="6" customHeight="1">
      <c r="A49" s="81"/>
      <c r="B49" s="6"/>
      <c r="C49" s="6"/>
      <c r="D49" s="6"/>
      <c r="E49" s="63"/>
      <c r="F49" s="6"/>
      <c r="G49" s="6"/>
      <c r="H49" s="6"/>
      <c r="I49" s="6"/>
    </row>
    <row r="50" spans="1:9">
      <c r="A50" s="10" t="s">
        <v>282</v>
      </c>
      <c r="B50" s="6"/>
      <c r="C50" s="6"/>
      <c r="D50" s="6"/>
      <c r="E50" s="63"/>
      <c r="F50" s="6"/>
      <c r="G50" s="6"/>
      <c r="H50" s="6"/>
      <c r="I50" s="6"/>
    </row>
    <row r="51" spans="1:9">
      <c r="A51" s="82" t="s">
        <v>283</v>
      </c>
      <c r="B51" s="5">
        <v>5.2332774163866773</v>
      </c>
      <c r="C51" s="5">
        <v>4.5973166978189752</v>
      </c>
      <c r="D51" s="5">
        <v>3.7475842796912953</v>
      </c>
      <c r="E51" s="62">
        <v>3.3016500672434064</v>
      </c>
      <c r="F51" s="5">
        <v>3.3203167497530046</v>
      </c>
      <c r="G51" s="5">
        <v>3.320583688973771</v>
      </c>
      <c r="H51" s="5">
        <v>3.3180773672292188</v>
      </c>
      <c r="I51" s="5">
        <v>3.3148662309262669</v>
      </c>
    </row>
    <row r="52" spans="1:9">
      <c r="A52" s="81" t="s">
        <v>261</v>
      </c>
      <c r="B52" s="5">
        <v>3910.7528239709009</v>
      </c>
      <c r="C52" s="5">
        <v>4272.1176642985574</v>
      </c>
      <c r="D52" s="5">
        <v>4884.6037414581797</v>
      </c>
      <c r="E52" s="62">
        <v>5324.2200772200777</v>
      </c>
      <c r="F52" s="5">
        <v>5803.3976833976831</v>
      </c>
      <c r="G52" s="5">
        <v>6267.667953667954</v>
      </c>
      <c r="H52" s="5">
        <v>6769.0849420849427</v>
      </c>
      <c r="I52" s="5">
        <v>7310.6100386100388</v>
      </c>
    </row>
    <row r="53" spans="1:9" ht="6.75" customHeight="1">
      <c r="A53" s="81"/>
      <c r="B53" s="7"/>
      <c r="C53" s="7"/>
      <c r="D53" s="7"/>
      <c r="E53" s="64"/>
      <c r="F53" s="7"/>
      <c r="G53" s="7"/>
      <c r="H53" s="7"/>
      <c r="I53" s="7"/>
    </row>
    <row r="54" spans="1:9">
      <c r="A54" s="83" t="s">
        <v>284</v>
      </c>
      <c r="B54" s="21"/>
      <c r="C54" s="21"/>
      <c r="D54" s="21"/>
      <c r="E54" s="61"/>
      <c r="F54" s="4"/>
      <c r="G54" s="4"/>
      <c r="H54" s="4"/>
      <c r="I54" s="4"/>
    </row>
    <row r="55" spans="1:9">
      <c r="A55" s="81" t="s">
        <v>285</v>
      </c>
      <c r="B55" s="21">
        <v>0.15703333333333333</v>
      </c>
      <c r="C55" s="21">
        <v>0.15628333333333336</v>
      </c>
      <c r="D55" s="21">
        <v>0.164525</v>
      </c>
      <c r="E55" s="61">
        <v>0.1545</v>
      </c>
      <c r="F55" s="4">
        <v>0.14449999999999899</v>
      </c>
      <c r="G55" s="4">
        <v>0.13449999999999901</v>
      </c>
      <c r="H55" s="4">
        <v>0.124499999999999</v>
      </c>
      <c r="I55" s="4">
        <v>0.11449999999999901</v>
      </c>
    </row>
    <row r="56" spans="1:9">
      <c r="A56" s="81" t="s">
        <v>286</v>
      </c>
      <c r="B56" s="21">
        <v>9.2000000000000012E-2</v>
      </c>
      <c r="C56" s="21">
        <v>9.7516666666666682E-2</v>
      </c>
      <c r="D56" s="21">
        <v>0.11323333333333332</v>
      </c>
      <c r="E56" s="61">
        <v>0.1082</v>
      </c>
      <c r="F56" s="4">
        <v>0.1032</v>
      </c>
      <c r="G56" s="4">
        <v>9.8199999999999898E-2</v>
      </c>
      <c r="H56" s="4">
        <v>9.3199999999999894E-2</v>
      </c>
      <c r="I56" s="4">
        <v>8.8199999999999903E-2</v>
      </c>
    </row>
    <row r="57" spans="1:9" ht="8.25" customHeight="1">
      <c r="B57" s="16"/>
      <c r="C57" s="16"/>
      <c r="D57" s="16"/>
      <c r="E57" s="16"/>
      <c r="F57" s="16"/>
      <c r="G57" s="16"/>
      <c r="H57" s="16"/>
      <c r="I57" s="16"/>
    </row>
    <row r="58" spans="1:9">
      <c r="A58" s="10" t="s">
        <v>287</v>
      </c>
      <c r="B58" s="6"/>
      <c r="C58" s="6"/>
      <c r="D58" s="6"/>
      <c r="E58" s="6"/>
      <c r="F58" s="6"/>
      <c r="G58" s="6"/>
      <c r="H58" s="6"/>
      <c r="I58" s="6"/>
    </row>
    <row r="59" spans="1:9" ht="6.75" customHeight="1">
      <c r="B59" s="6"/>
      <c r="C59" s="6"/>
      <c r="D59" s="6"/>
      <c r="E59" s="63"/>
      <c r="F59" s="6"/>
      <c r="G59" s="6"/>
      <c r="H59" s="6"/>
      <c r="I59" s="6"/>
    </row>
    <row r="60" spans="1:9">
      <c r="A60" s="10" t="s">
        <v>288</v>
      </c>
      <c r="B60" s="6"/>
      <c r="C60" s="6"/>
      <c r="D60" s="6"/>
      <c r="E60" s="63"/>
      <c r="F60" s="6"/>
      <c r="G60" s="6"/>
      <c r="H60" s="6"/>
      <c r="I60" s="6"/>
    </row>
    <row r="61" spans="1:9">
      <c r="A61" s="81" t="s">
        <v>289</v>
      </c>
      <c r="B61" s="21">
        <v>0.238566678264306</v>
      </c>
      <c r="C61" s="21">
        <v>0.18971642235534719</v>
      </c>
      <c r="D61" s="21">
        <v>0.20706323030784926</v>
      </c>
      <c r="E61" s="61">
        <v>0.22719821933880874</v>
      </c>
      <c r="F61" s="4">
        <v>0.23810579061825574</v>
      </c>
      <c r="G61" s="4">
        <v>0.23625383893333191</v>
      </c>
      <c r="H61" s="4">
        <v>0.23663897717889593</v>
      </c>
      <c r="I61" s="4">
        <v>0.2377161116258534</v>
      </c>
    </row>
    <row r="62" spans="1:9" ht="6.75" customHeight="1">
      <c r="B62" s="6"/>
      <c r="C62" s="6"/>
      <c r="D62" s="6"/>
      <c r="E62" s="63"/>
      <c r="F62" s="6"/>
      <c r="G62" s="6"/>
      <c r="H62" s="6"/>
      <c r="I62" s="6"/>
    </row>
    <row r="63" spans="1:9">
      <c r="A63" s="10" t="s">
        <v>268</v>
      </c>
      <c r="B63" s="6"/>
      <c r="C63" s="6"/>
      <c r="D63" s="6"/>
      <c r="E63" s="63"/>
      <c r="F63" s="6"/>
      <c r="G63" s="6"/>
      <c r="H63" s="6"/>
      <c r="I63" s="6"/>
    </row>
    <row r="64" spans="1:9">
      <c r="A64" s="81" t="s">
        <v>290</v>
      </c>
      <c r="B64" s="8">
        <v>0.2518335494072263</v>
      </c>
      <c r="C64" s="8">
        <v>0.2523639003900579</v>
      </c>
      <c r="D64" s="8">
        <v>0.2700546520016327</v>
      </c>
      <c r="E64" s="65">
        <v>0.27155308447439813</v>
      </c>
      <c r="F64" s="8">
        <v>0.26932558746643764</v>
      </c>
      <c r="G64" s="8">
        <v>0.2675976004905446</v>
      </c>
      <c r="H64" s="8">
        <v>0.26662056016171748</v>
      </c>
      <c r="I64" s="8">
        <v>0.26604531529591535</v>
      </c>
    </row>
    <row r="65" spans="1:9">
      <c r="A65" s="46" t="s">
        <v>269</v>
      </c>
      <c r="B65" s="8">
        <v>0.222552038032759</v>
      </c>
      <c r="C65" s="8">
        <v>0.22298699077649564</v>
      </c>
      <c r="D65" s="8">
        <v>0.24229864382720565</v>
      </c>
      <c r="E65" s="65">
        <v>0.24448097635922716</v>
      </c>
      <c r="F65" s="8">
        <v>0.2445192833576868</v>
      </c>
      <c r="G65" s="8">
        <v>0.24411454575361927</v>
      </c>
      <c r="H65" s="8">
        <v>0.244402180148241</v>
      </c>
      <c r="I65" s="8">
        <v>0.2446608375132672</v>
      </c>
    </row>
    <row r="66" spans="1:9">
      <c r="A66" s="84" t="s">
        <v>270</v>
      </c>
      <c r="B66" s="8">
        <v>0.222552038032759</v>
      </c>
      <c r="C66" s="8">
        <v>0.22298699077649564</v>
      </c>
      <c r="D66" s="8">
        <v>0.24229864382720565</v>
      </c>
      <c r="E66" s="65">
        <v>0.24448097635922716</v>
      </c>
      <c r="F66" s="8">
        <v>0.2445192833576868</v>
      </c>
      <c r="G66" s="8">
        <v>0.24411454575361927</v>
      </c>
      <c r="H66" s="8">
        <v>0.244402180148241</v>
      </c>
      <c r="I66" s="8">
        <v>0.2446608375132672</v>
      </c>
    </row>
    <row r="67" spans="1:9">
      <c r="A67" s="84" t="s">
        <v>332</v>
      </c>
      <c r="B67" s="8">
        <v>0</v>
      </c>
      <c r="C67" s="8">
        <v>0</v>
      </c>
      <c r="D67" s="8">
        <v>0</v>
      </c>
      <c r="E67" s="65">
        <v>0</v>
      </c>
      <c r="F67" s="8">
        <v>0</v>
      </c>
      <c r="G67" s="8">
        <v>0</v>
      </c>
      <c r="H67" s="8">
        <v>0</v>
      </c>
      <c r="I67" s="8">
        <v>0</v>
      </c>
    </row>
    <row r="68" spans="1:9">
      <c r="A68" s="81" t="s">
        <v>291</v>
      </c>
      <c r="B68" s="8">
        <v>0.34889811933095338</v>
      </c>
      <c r="C68" s="8">
        <v>0.32261899046110348</v>
      </c>
      <c r="D68" s="8">
        <v>0.30073694195658152</v>
      </c>
      <c r="E68" s="65">
        <v>0.30531961932443169</v>
      </c>
      <c r="F68" s="8">
        <v>0.29678970987255465</v>
      </c>
      <c r="G68" s="8">
        <v>0.29260978437313023</v>
      </c>
      <c r="H68" s="8">
        <v>0.28999025623043767</v>
      </c>
      <c r="I68" s="8">
        <v>0.28874647926518071</v>
      </c>
    </row>
    <row r="69" spans="1:9">
      <c r="A69" s="46" t="s">
        <v>272</v>
      </c>
      <c r="B69" s="8">
        <v>0.26305066950434536</v>
      </c>
      <c r="C69" s="8">
        <v>0.24610644064797005</v>
      </c>
      <c r="D69" s="8">
        <v>0.21756070653556775</v>
      </c>
      <c r="E69" s="65">
        <v>0.22595930239107001</v>
      </c>
      <c r="F69" s="8">
        <v>0.23063956558255241</v>
      </c>
      <c r="G69" s="8">
        <v>0.22926014833863395</v>
      </c>
      <c r="H69" s="8">
        <v>0.22737482164700404</v>
      </c>
      <c r="I69" s="8">
        <v>0.22618053990110096</v>
      </c>
    </row>
    <row r="70" spans="1:9">
      <c r="A70" s="46" t="s">
        <v>292</v>
      </c>
      <c r="B70" s="8">
        <v>8.5847449826607997E-2</v>
      </c>
      <c r="C70" s="8">
        <v>7.6512549813133435E-2</v>
      </c>
      <c r="D70" s="8">
        <v>8.3176235421013739E-2</v>
      </c>
      <c r="E70" s="65">
        <v>7.9360316933361694E-2</v>
      </c>
      <c r="F70" s="8">
        <v>6.6150144290002225E-2</v>
      </c>
      <c r="G70" s="8">
        <v>6.3349636034496282E-2</v>
      </c>
      <c r="H70" s="8">
        <v>6.2615434583433646E-2</v>
      </c>
      <c r="I70" s="8">
        <v>6.2565939364079781E-2</v>
      </c>
    </row>
    <row r="71" spans="1:9">
      <c r="A71" s="81" t="s">
        <v>293</v>
      </c>
      <c r="B71" s="8">
        <v>-1.1217120097119037E-2</v>
      </c>
      <c r="C71" s="8">
        <v>6.2574597420878442E-3</v>
      </c>
      <c r="D71" s="8">
        <v>5.2493945466064937E-2</v>
      </c>
      <c r="E71" s="65">
        <v>4.5593782083328122E-2</v>
      </c>
      <c r="F71" s="8">
        <v>3.868602188388523E-2</v>
      </c>
      <c r="G71" s="8">
        <v>3.833745215191068E-2</v>
      </c>
      <c r="H71" s="8">
        <v>3.9245738514713413E-2</v>
      </c>
      <c r="I71" s="8">
        <v>3.9864775394814415E-2</v>
      </c>
    </row>
    <row r="72" spans="1:9">
      <c r="A72" s="81" t="s">
        <v>294</v>
      </c>
      <c r="B72" s="8">
        <v>-9.2844754688415992E-2</v>
      </c>
      <c r="C72" s="8">
        <v>-6.3227690506983569E-2</v>
      </c>
      <c r="D72" s="8">
        <v>-2.4611892913964352E-2</v>
      </c>
      <c r="E72" s="65">
        <v>-2.9286516958634122E-2</v>
      </c>
      <c r="F72" s="8">
        <v>-2.3920364676295446E-2</v>
      </c>
      <c r="G72" s="8">
        <v>-2.173547857045648E-2</v>
      </c>
      <c r="H72" s="8">
        <v>-2.0844880158097909E-2</v>
      </c>
      <c r="I72" s="8">
        <v>-2.0366613992993731E-2</v>
      </c>
    </row>
    <row r="73" spans="1:9" ht="6.75" customHeight="1">
      <c r="A73" s="46"/>
      <c r="B73" s="8"/>
      <c r="C73" s="8"/>
      <c r="D73" s="8"/>
      <c r="E73" s="65"/>
      <c r="F73" s="8"/>
      <c r="G73" s="8"/>
      <c r="H73" s="8"/>
      <c r="I73" s="8"/>
    </row>
    <row r="74" spans="1:9">
      <c r="A74" s="10" t="s">
        <v>273</v>
      </c>
      <c r="B74" s="8"/>
      <c r="C74" s="8"/>
      <c r="D74" s="8"/>
      <c r="E74" s="65"/>
      <c r="F74" s="8"/>
      <c r="G74" s="8"/>
      <c r="H74" s="8"/>
      <c r="I74" s="8"/>
    </row>
    <row r="75" spans="1:9">
      <c r="A75" s="81" t="s">
        <v>613</v>
      </c>
      <c r="B75" s="8">
        <v>-0.19972832201792698</v>
      </c>
      <c r="C75" s="8">
        <v>-0.20345936241094351</v>
      </c>
      <c r="D75" s="8">
        <v>-0.20859414425325373</v>
      </c>
      <c r="E75" s="65">
        <v>-0.22067134527308446</v>
      </c>
      <c r="F75" s="8">
        <v>-0.22032593121093744</v>
      </c>
      <c r="G75" s="8">
        <v>-0.2176411697488449</v>
      </c>
      <c r="H75" s="8">
        <v>-0.21507715029481769</v>
      </c>
      <c r="I75" s="8">
        <v>-0.21300088470105899</v>
      </c>
    </row>
    <row r="76" spans="1:9">
      <c r="A76" s="81" t="s">
        <v>295</v>
      </c>
      <c r="B76" s="8"/>
      <c r="C76" s="8"/>
      <c r="D76" s="8"/>
      <c r="E76" s="65"/>
      <c r="F76" s="8"/>
      <c r="G76" s="8"/>
      <c r="H76" s="8"/>
      <c r="I76" s="8"/>
    </row>
    <row r="77" spans="1:9">
      <c r="A77" s="46" t="s">
        <v>296</v>
      </c>
      <c r="B77" s="8">
        <v>-0.23918676678870154</v>
      </c>
      <c r="C77" s="8">
        <v>-0.22770433750485991</v>
      </c>
      <c r="D77" s="8">
        <v>-0.16514608745389669</v>
      </c>
      <c r="E77" s="65">
        <v>-0.17538458521587949</v>
      </c>
      <c r="F77" s="8">
        <v>-0.17178513251882027</v>
      </c>
      <c r="G77" s="8">
        <v>-0.16820595359879453</v>
      </c>
      <c r="H77" s="8">
        <v>-0.16454643399040486</v>
      </c>
      <c r="I77" s="8">
        <v>-0.1609289155679185</v>
      </c>
    </row>
    <row r="78" spans="1:9">
      <c r="A78" s="46" t="s">
        <v>297</v>
      </c>
      <c r="B78" s="8">
        <v>-0.12498798801055033</v>
      </c>
      <c r="C78" s="8">
        <v>-0.1040193094648591</v>
      </c>
      <c r="D78" s="8">
        <v>-4.1099797665283551E-2</v>
      </c>
      <c r="E78" s="65">
        <v>-5.367249594647993E-2</v>
      </c>
      <c r="F78" s="8">
        <v>-5.1290872815716301E-2</v>
      </c>
      <c r="G78" s="8">
        <v>-4.7950868643655921E-2</v>
      </c>
      <c r="H78" s="8">
        <v>-4.4465381340115726E-2</v>
      </c>
      <c r="I78" s="8">
        <v>-4.110972552976077E-2</v>
      </c>
    </row>
    <row r="79" spans="1:9" ht="6.75" customHeight="1">
      <c r="A79" s="46"/>
      <c r="B79" s="8"/>
      <c r="C79" s="8"/>
      <c r="D79" s="8"/>
      <c r="E79" s="65"/>
      <c r="F79" s="8"/>
      <c r="G79" s="8"/>
      <c r="H79" s="8"/>
      <c r="I79" s="8"/>
    </row>
    <row r="80" spans="1:9">
      <c r="A80" s="10" t="s">
        <v>618</v>
      </c>
      <c r="B80" s="8"/>
      <c r="C80" s="8"/>
      <c r="D80" s="8"/>
      <c r="E80" s="65"/>
      <c r="F80" s="8"/>
      <c r="G80" s="8"/>
      <c r="H80" s="8"/>
      <c r="I80" s="8"/>
    </row>
    <row r="81" spans="1:9">
      <c r="A81" s="81" t="s">
        <v>298</v>
      </c>
      <c r="B81" s="8">
        <v>0.60189825686040344</v>
      </c>
      <c r="C81" s="8">
        <v>0.49683729090085044</v>
      </c>
      <c r="D81" s="8">
        <v>0.39772245161262021</v>
      </c>
      <c r="E81" s="65">
        <v>0.3863862381120805</v>
      </c>
      <c r="F81" s="8">
        <v>0.38577346056211048</v>
      </c>
      <c r="G81" s="8">
        <v>0.3841787233038626</v>
      </c>
      <c r="H81" s="8">
        <v>0.38066120081052646</v>
      </c>
      <c r="I81" s="8">
        <v>0.37707520762086749</v>
      </c>
    </row>
    <row r="82" spans="1:9">
      <c r="A82" s="81" t="s">
        <v>299</v>
      </c>
      <c r="B82" s="8">
        <v>0.47633483459306186</v>
      </c>
      <c r="C82" s="8">
        <v>0.39942268710389417</v>
      </c>
      <c r="D82" s="8">
        <v>0.29812880030611222</v>
      </c>
      <c r="E82" s="65">
        <v>0.2775088752994444</v>
      </c>
      <c r="F82" s="8">
        <v>0.26754992268701849</v>
      </c>
      <c r="G82" s="8">
        <v>0.25737514278243395</v>
      </c>
      <c r="H82" s="8">
        <v>0.2462067751516101</v>
      </c>
      <c r="I82" s="8">
        <v>0.23441422032287379</v>
      </c>
    </row>
    <row r="83" spans="1:9">
      <c r="A83" s="82" t="s">
        <v>300</v>
      </c>
      <c r="B83" s="8">
        <v>1.2084679414110941</v>
      </c>
      <c r="C83" s="8">
        <v>0.95684039263849785</v>
      </c>
      <c r="D83" s="8">
        <v>0.60020950316130706</v>
      </c>
      <c r="E83" s="65">
        <v>0.52904767342974668</v>
      </c>
      <c r="F83" s="8">
        <v>0.50748590390343895</v>
      </c>
      <c r="G83" s="8">
        <v>0.4870786109252499</v>
      </c>
      <c r="H83" s="8">
        <v>0.46506946944311711</v>
      </c>
      <c r="I83" s="8">
        <v>0.44240432324937018</v>
      </c>
    </row>
    <row r="84" spans="1:9">
      <c r="A84" s="82" t="s">
        <v>301</v>
      </c>
      <c r="B84" s="8">
        <v>6.7210671440246894E-2</v>
      </c>
      <c r="C84" s="8">
        <v>0.11283957012796944</v>
      </c>
      <c r="D84" s="8">
        <v>3.1520817116220678E-2</v>
      </c>
      <c r="E84" s="65">
        <v>4.0873746487603058E-2</v>
      </c>
      <c r="F84" s="8">
        <v>3.8224423972942657E-2</v>
      </c>
      <c r="G84" s="8">
        <v>3.6917309567350218E-2</v>
      </c>
      <c r="H84" s="8">
        <v>6.0187583044080027E-2</v>
      </c>
      <c r="I84" s="8">
        <v>3.2233857428714534E-2</v>
      </c>
    </row>
    <row r="85" spans="1:9">
      <c r="A85" s="82" t="s">
        <v>302</v>
      </c>
      <c r="B85" s="8">
        <v>1.8914669459818745</v>
      </c>
      <c r="C85" s="8">
        <v>1.5827251302049925</v>
      </c>
      <c r="D85" s="8">
        <v>1.1039572845584966</v>
      </c>
      <c r="E85" s="65">
        <v>1.0219323261843036</v>
      </c>
      <c r="F85" s="8">
        <v>0.99340699561403389</v>
      </c>
      <c r="G85" s="8">
        <v>0.96179914285714274</v>
      </c>
      <c r="H85" s="8">
        <v>0.9234350681818182</v>
      </c>
      <c r="I85" s="8">
        <v>0.88110636363636352</v>
      </c>
    </row>
    <row r="86" spans="1:9">
      <c r="A86" s="82" t="s">
        <v>303</v>
      </c>
      <c r="B86" s="8">
        <v>0.12556342226734163</v>
      </c>
      <c r="C86" s="8">
        <v>9.7414603796956281E-2</v>
      </c>
      <c r="D86" s="8">
        <v>9.9593651306507991E-2</v>
      </c>
      <c r="E86" s="65">
        <v>0.10887736281263612</v>
      </c>
      <c r="F86" s="8">
        <v>0.11822353787509197</v>
      </c>
      <c r="G86" s="8">
        <v>0.12680358052142865</v>
      </c>
      <c r="H86" s="8">
        <v>0.13445442565891635</v>
      </c>
      <c r="I86" s="8">
        <v>0.1426609872979937</v>
      </c>
    </row>
    <row r="87" spans="1:9">
      <c r="A87" s="82" t="s">
        <v>304</v>
      </c>
      <c r="B87" s="8">
        <v>2.3900638269887806</v>
      </c>
      <c r="C87" s="8">
        <v>1.9687336030744902</v>
      </c>
      <c r="D87" s="8">
        <v>1.4727480110589455</v>
      </c>
      <c r="E87" s="65">
        <v>1.4228755267499413</v>
      </c>
      <c r="F87" s="8">
        <v>1.4323683991228058</v>
      </c>
      <c r="G87" s="8">
        <v>1.4356583265306122</v>
      </c>
      <c r="H87" s="8">
        <v>1.4277263560606062</v>
      </c>
      <c r="I87" s="8">
        <v>1.4173345138645139</v>
      </c>
    </row>
    <row r="88" spans="1:9" ht="12" customHeight="1">
      <c r="A88" s="82" t="s">
        <v>305</v>
      </c>
      <c r="B88" s="8">
        <v>9.9815668811918112E-2</v>
      </c>
      <c r="C88" s="8">
        <v>0.19411871520680338</v>
      </c>
      <c r="D88" s="8">
        <v>6.2571931190865904E-2</v>
      </c>
      <c r="E88" s="65">
        <v>7.8953570586848931E-2</v>
      </c>
      <c r="F88" s="8">
        <v>7.4824561403508766E-2</v>
      </c>
      <c r="G88" s="8">
        <v>7.2897959183673464E-2</v>
      </c>
      <c r="H88" s="8">
        <v>0.11950757575757576</v>
      </c>
      <c r="I88" s="8">
        <v>6.4197964197964197E-2</v>
      </c>
    </row>
    <row r="89" spans="1:9" ht="12" customHeight="1">
      <c r="A89" s="85"/>
      <c r="B89" s="26"/>
      <c r="C89" s="26"/>
      <c r="D89" s="26"/>
      <c r="E89" s="26"/>
      <c r="F89" s="26"/>
      <c r="G89" s="26"/>
      <c r="H89" s="26"/>
      <c r="I89" s="26"/>
    </row>
    <row r="90" spans="1:9" ht="25.5">
      <c r="A90" s="27" t="s">
        <v>306</v>
      </c>
      <c r="B90" s="23"/>
      <c r="C90" s="23"/>
      <c r="D90" s="23"/>
      <c r="E90" s="23"/>
      <c r="F90" s="23"/>
      <c r="G90" s="23"/>
      <c r="H90" s="23"/>
      <c r="I90" s="23"/>
    </row>
    <row r="92" spans="1:9">
      <c r="B92" s="94"/>
      <c r="C92" s="94"/>
      <c r="D92" s="94"/>
    </row>
  </sheetData>
  <phoneticPr fontId="0" type="noConversion"/>
  <pageMargins left="0.511811023622047" right="0.511811023622047" top="0.78740157480314998" bottom="0.43307086614173201" header="0.47244094488188998" footer="0.31496062992126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17"/>
  <sheetViews>
    <sheetView zoomScaleNormal="100" zoomScaleSheetLayoutView="90" workbookViewId="0">
      <pane xSplit="1" ySplit="7" topLeftCell="B8" activePane="bottomRight" state="frozen"/>
      <selection activeCell="A73" sqref="A73"/>
      <selection pane="topRight" activeCell="A73" sqref="A73"/>
      <selection pane="bottomLeft" activeCell="A73" sqref="A73"/>
      <selection pane="bottomRight" activeCell="L61" sqref="L61"/>
    </sheetView>
  </sheetViews>
  <sheetFormatPr defaultColWidth="9.140625" defaultRowHeight="12.75"/>
  <cols>
    <col min="1" max="1" width="45.140625" style="10" customWidth="1"/>
    <col min="2" max="9" width="8.7109375" style="10" customWidth="1"/>
    <col min="10" max="10" width="2.42578125" style="10" customWidth="1"/>
    <col min="11" max="16384" width="9.140625" style="10"/>
  </cols>
  <sheetData>
    <row r="1" spans="1:9">
      <c r="E1" s="78"/>
      <c r="H1" s="78"/>
      <c r="I1" s="78" t="s">
        <v>685</v>
      </c>
    </row>
    <row r="2" spans="1:9" ht="18">
      <c r="A2" s="79" t="s">
        <v>309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6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6"/>
      <c r="B7" s="25"/>
      <c r="C7" s="25"/>
      <c r="D7" s="25"/>
      <c r="E7" s="87"/>
      <c r="F7" s="25"/>
      <c r="G7" s="25"/>
      <c r="H7" s="25"/>
      <c r="I7" s="25"/>
    </row>
    <row r="8" spans="1:9">
      <c r="B8" s="78"/>
      <c r="C8" s="78"/>
      <c r="D8" s="78"/>
      <c r="E8" s="80"/>
      <c r="F8" s="78"/>
      <c r="G8" s="78"/>
      <c r="H8" s="78"/>
      <c r="I8" s="78"/>
    </row>
    <row r="9" spans="1:9">
      <c r="A9" s="10" t="s">
        <v>310</v>
      </c>
      <c r="B9" s="78"/>
      <c r="C9" s="78"/>
      <c r="D9" s="78"/>
      <c r="E9" s="80"/>
      <c r="F9" s="78"/>
      <c r="G9" s="78"/>
      <c r="H9" s="78"/>
      <c r="I9" s="78"/>
    </row>
    <row r="10" spans="1:9">
      <c r="B10" s="78"/>
      <c r="C10" s="78"/>
      <c r="D10" s="78"/>
      <c r="E10" s="80"/>
      <c r="F10" s="78"/>
      <c r="G10" s="78"/>
      <c r="H10" s="78"/>
      <c r="I10" s="78"/>
    </row>
    <row r="11" spans="1:9">
      <c r="A11" s="81" t="s">
        <v>311</v>
      </c>
      <c r="B11" s="5">
        <v>46967.173710182775</v>
      </c>
      <c r="C11" s="5">
        <v>58493.715052360261</v>
      </c>
      <c r="D11" s="5">
        <v>64041.983221236784</v>
      </c>
      <c r="E11" s="62">
        <v>69514.459999999992</v>
      </c>
      <c r="F11" s="5">
        <v>74190.7</v>
      </c>
      <c r="G11" s="5">
        <v>80210.8</v>
      </c>
      <c r="H11" s="5">
        <v>86571.5</v>
      </c>
      <c r="I11" s="5">
        <v>93433</v>
      </c>
    </row>
    <row r="12" spans="1:9">
      <c r="A12" s="46" t="s">
        <v>312</v>
      </c>
      <c r="B12" s="5">
        <v>3731.5094441599995</v>
      </c>
      <c r="C12" s="5">
        <v>4187.1186237900001</v>
      </c>
      <c r="D12" s="5">
        <v>4594.1438971600001</v>
      </c>
      <c r="E12" s="62">
        <v>5334</v>
      </c>
      <c r="F12" s="5">
        <v>5779</v>
      </c>
      <c r="G12" s="5">
        <v>6239</v>
      </c>
      <c r="H12" s="5">
        <v>6690</v>
      </c>
      <c r="I12" s="5">
        <v>7231</v>
      </c>
    </row>
    <row r="13" spans="1:9">
      <c r="A13" s="46" t="s">
        <v>313</v>
      </c>
      <c r="B13" s="5">
        <v>43235.664266022774</v>
      </c>
      <c r="C13" s="5">
        <v>54306.596428570265</v>
      </c>
      <c r="D13" s="5">
        <v>59447.839324076784</v>
      </c>
      <c r="E13" s="62">
        <v>64180.46</v>
      </c>
      <c r="F13" s="5">
        <v>68411.7</v>
      </c>
      <c r="G13" s="5">
        <v>73971.8</v>
      </c>
      <c r="H13" s="5">
        <v>79881.5</v>
      </c>
      <c r="I13" s="5">
        <v>86202</v>
      </c>
    </row>
    <row r="14" spans="1:9">
      <c r="A14" s="81" t="s">
        <v>289</v>
      </c>
      <c r="B14" s="5">
        <v>11753.401601850655</v>
      </c>
      <c r="C14" s="5">
        <v>11383.615892570349</v>
      </c>
      <c r="D14" s="5">
        <v>14857.6555785898</v>
      </c>
      <c r="E14" s="62">
        <v>17749.79</v>
      </c>
      <c r="F14" s="5">
        <v>20157.059999999998</v>
      </c>
      <c r="G14" s="5">
        <v>21630.309999999998</v>
      </c>
      <c r="H14" s="5">
        <v>23431.31</v>
      </c>
      <c r="I14" s="5">
        <v>25456.31</v>
      </c>
    </row>
    <row r="15" spans="1:9">
      <c r="A15" s="46" t="s">
        <v>312</v>
      </c>
      <c r="B15" s="5">
        <v>4229.42366322</v>
      </c>
      <c r="C15" s="5">
        <v>4591.0072898300004</v>
      </c>
      <c r="D15" s="5">
        <v>5968.2438855599994</v>
      </c>
      <c r="E15" s="62">
        <v>6200</v>
      </c>
      <c r="F15" s="5">
        <v>5600</v>
      </c>
      <c r="G15" s="5">
        <v>5800</v>
      </c>
      <c r="H15" s="5">
        <v>6200</v>
      </c>
      <c r="I15" s="5">
        <v>6700</v>
      </c>
    </row>
    <row r="16" spans="1:9">
      <c r="A16" s="46" t="s">
        <v>313</v>
      </c>
      <c r="B16" s="5">
        <v>7523.9779386306554</v>
      </c>
      <c r="C16" s="5">
        <v>6792.6086027403489</v>
      </c>
      <c r="D16" s="5">
        <v>8889.4116930298005</v>
      </c>
      <c r="E16" s="62">
        <v>11549.79</v>
      </c>
      <c r="F16" s="5">
        <v>14557.06</v>
      </c>
      <c r="G16" s="5">
        <v>15830.31</v>
      </c>
      <c r="H16" s="5">
        <v>17231.310000000001</v>
      </c>
      <c r="I16" s="5">
        <v>18756.310000000001</v>
      </c>
    </row>
    <row r="17" spans="1:9">
      <c r="A17" s="81" t="s">
        <v>274</v>
      </c>
      <c r="B17" s="5">
        <v>18425.864189751515</v>
      </c>
      <c r="C17" s="5">
        <v>26050.047727462887</v>
      </c>
      <c r="D17" s="5">
        <v>38466.356861226472</v>
      </c>
      <c r="E17" s="62">
        <v>40979.85</v>
      </c>
      <c r="F17" s="5">
        <v>44631.15</v>
      </c>
      <c r="G17" s="5">
        <v>48378.39</v>
      </c>
      <c r="H17" s="5">
        <v>52419.45</v>
      </c>
      <c r="I17" s="5">
        <v>56741.58</v>
      </c>
    </row>
    <row r="18" spans="1:9">
      <c r="A18" s="46" t="s">
        <v>275</v>
      </c>
      <c r="B18" s="5">
        <v>13513.335711953703</v>
      </c>
      <c r="C18" s="5">
        <v>17845.276614247541</v>
      </c>
      <c r="D18" s="5">
        <v>21977.249377625823</v>
      </c>
      <c r="E18" s="62">
        <v>23447.759999999998</v>
      </c>
      <c r="F18" s="5">
        <v>25535.88</v>
      </c>
      <c r="G18" s="5">
        <v>27694.47</v>
      </c>
      <c r="H18" s="5">
        <v>30031.17</v>
      </c>
      <c r="I18" s="5">
        <v>32513.17</v>
      </c>
    </row>
    <row r="19" spans="1:9">
      <c r="A19" s="46" t="s">
        <v>276</v>
      </c>
      <c r="B19" s="5">
        <v>4912.5284777978113</v>
      </c>
      <c r="C19" s="5">
        <v>8204.7711132153472</v>
      </c>
      <c r="D19" s="5">
        <v>16489.107483600648</v>
      </c>
      <c r="E19" s="62">
        <v>17532.09</v>
      </c>
      <c r="F19" s="5">
        <v>19095.27</v>
      </c>
      <c r="G19" s="5">
        <v>20683.919999999998</v>
      </c>
      <c r="H19" s="5">
        <v>22388.28</v>
      </c>
      <c r="I19" s="5">
        <v>24228.41</v>
      </c>
    </row>
    <row r="20" spans="1:9">
      <c r="A20" s="81" t="s">
        <v>277</v>
      </c>
      <c r="B20" s="5">
        <v>27879.703311455964</v>
      </c>
      <c r="C20" s="5">
        <v>35924.055021010616</v>
      </c>
      <c r="D20" s="5">
        <v>45611.799821935107</v>
      </c>
      <c r="E20" s="62">
        <v>50119.411999999997</v>
      </c>
      <c r="F20" s="5">
        <v>54323.009999999995</v>
      </c>
      <c r="G20" s="5">
        <v>58664.12</v>
      </c>
      <c r="H20" s="5">
        <v>63405.14</v>
      </c>
      <c r="I20" s="5">
        <v>68543.87</v>
      </c>
    </row>
    <row r="21" spans="1:9">
      <c r="A21" s="46" t="s">
        <v>275</v>
      </c>
      <c r="B21" s="5">
        <v>23353.298262547985</v>
      </c>
      <c r="C21" s="5">
        <v>30053.514586895391</v>
      </c>
      <c r="D21" s="5">
        <v>36944.754455267008</v>
      </c>
      <c r="E21" s="62">
        <v>40687.64</v>
      </c>
      <c r="F21" s="5">
        <v>44187.77</v>
      </c>
      <c r="G21" s="5">
        <v>47620.69</v>
      </c>
      <c r="H21" s="5">
        <v>51327.49</v>
      </c>
      <c r="I21" s="5">
        <v>55322.8</v>
      </c>
    </row>
    <row r="22" spans="1:9">
      <c r="A22" s="46" t="s">
        <v>276</v>
      </c>
      <c r="B22" s="5">
        <v>4526.4050489079773</v>
      </c>
      <c r="C22" s="5">
        <v>5870.5404341152262</v>
      </c>
      <c r="D22" s="5">
        <v>8667.0453666680969</v>
      </c>
      <c r="E22" s="62">
        <v>9431.7720000000008</v>
      </c>
      <c r="F22" s="5">
        <v>10135.24</v>
      </c>
      <c r="G22" s="5">
        <v>11043.43</v>
      </c>
      <c r="H22" s="5">
        <v>12077.65</v>
      </c>
      <c r="I22" s="5">
        <v>13221.07</v>
      </c>
    </row>
    <row r="23" spans="1:9">
      <c r="A23" s="10" t="s">
        <v>314</v>
      </c>
      <c r="B23" s="5">
        <v>49266.736190328986</v>
      </c>
      <c r="C23" s="5">
        <v>60003.323651382889</v>
      </c>
      <c r="D23" s="5">
        <v>71754.195839117951</v>
      </c>
      <c r="E23" s="62">
        <v>78124.688000000009</v>
      </c>
      <c r="F23" s="5">
        <v>84655.900000000009</v>
      </c>
      <c r="G23" s="5">
        <v>91555.38</v>
      </c>
      <c r="H23" s="5">
        <v>99017.12000000001</v>
      </c>
      <c r="I23" s="5">
        <v>107087.02000000002</v>
      </c>
    </row>
    <row r="24" spans="1:9">
      <c r="A24" s="81" t="s">
        <v>315</v>
      </c>
      <c r="B24" s="5">
        <v>-2330.2143146885296</v>
      </c>
      <c r="C24" s="5">
        <v>-3788.8547792231284</v>
      </c>
      <c r="D24" s="5">
        <v>-4704.3388597208905</v>
      </c>
      <c r="E24" s="62">
        <v>-4562.3040000000001</v>
      </c>
      <c r="F24" s="5">
        <v>-4850.7650000000003</v>
      </c>
      <c r="G24" s="5">
        <v>-5114.43</v>
      </c>
      <c r="H24" s="5">
        <v>-5307.2240000000002</v>
      </c>
      <c r="I24" s="5">
        <v>-5431.1080000000002</v>
      </c>
    </row>
    <row r="25" spans="1:9">
      <c r="A25" s="46" t="s">
        <v>312</v>
      </c>
      <c r="B25" s="5">
        <v>-336.49556331000002</v>
      </c>
      <c r="C25" s="5">
        <v>-283.66385989999998</v>
      </c>
      <c r="D25" s="5">
        <v>-236.36133602999999</v>
      </c>
      <c r="E25" s="62">
        <v>-505</v>
      </c>
      <c r="F25" s="5">
        <v>-575</v>
      </c>
      <c r="G25" s="5">
        <v>-600</v>
      </c>
      <c r="H25" s="5">
        <v>-570</v>
      </c>
      <c r="I25" s="5">
        <v>-553</v>
      </c>
    </row>
    <row r="26" spans="1:9">
      <c r="A26" s="46" t="s">
        <v>313</v>
      </c>
      <c r="B26" s="5">
        <v>-1993.7187513785298</v>
      </c>
      <c r="C26" s="5">
        <v>-3505.1909193231286</v>
      </c>
      <c r="D26" s="5">
        <v>-4467.9775236908908</v>
      </c>
      <c r="E26" s="62">
        <v>-4057.3039999999996</v>
      </c>
      <c r="F26" s="5">
        <v>-4275.7650000000003</v>
      </c>
      <c r="G26" s="5">
        <v>-4514.43</v>
      </c>
      <c r="H26" s="5">
        <v>-4737.2240000000002</v>
      </c>
      <c r="I26" s="5">
        <v>-4878.1080000000002</v>
      </c>
    </row>
    <row r="27" spans="1:9">
      <c r="A27" s="10" t="s">
        <v>316</v>
      </c>
      <c r="B27" s="5">
        <v>46936.521875640457</v>
      </c>
      <c r="C27" s="5">
        <v>56214.468872159763</v>
      </c>
      <c r="D27" s="5">
        <v>67049.856979397067</v>
      </c>
      <c r="E27" s="62">
        <v>73562.384000000005</v>
      </c>
      <c r="F27" s="5">
        <v>79805.135000000009</v>
      </c>
      <c r="G27" s="5">
        <v>86440.950000000012</v>
      </c>
      <c r="H27" s="5">
        <v>93709.896000000008</v>
      </c>
      <c r="I27" s="5">
        <v>101655.91200000001</v>
      </c>
    </row>
    <row r="28" spans="1:9">
      <c r="A28" s="81" t="s">
        <v>317</v>
      </c>
      <c r="B28" s="5">
        <v>5626.2280710650411</v>
      </c>
      <c r="C28" s="5">
        <v>7421.3733582413515</v>
      </c>
      <c r="D28" s="5">
        <v>8900.9330863777432</v>
      </c>
      <c r="E28" s="62">
        <v>9508.71899999999</v>
      </c>
      <c r="F28" s="5">
        <v>10200.549999999999</v>
      </c>
      <c r="G28" s="5">
        <v>11010</v>
      </c>
      <c r="H28" s="5">
        <v>11890.08</v>
      </c>
      <c r="I28" s="5">
        <v>12831.08</v>
      </c>
    </row>
    <row r="29" spans="1:9">
      <c r="A29" s="46" t="s">
        <v>312</v>
      </c>
      <c r="B29" s="5">
        <v>415.07805227999989</v>
      </c>
      <c r="C29" s="5">
        <v>466.98582094000011</v>
      </c>
      <c r="D29" s="5">
        <v>321.74871547999999</v>
      </c>
      <c r="E29" s="62">
        <v>175</v>
      </c>
      <c r="F29" s="5">
        <v>95</v>
      </c>
      <c r="G29" s="5">
        <v>90</v>
      </c>
      <c r="H29" s="5">
        <v>90</v>
      </c>
      <c r="I29" s="5">
        <v>80</v>
      </c>
    </row>
    <row r="30" spans="1:9">
      <c r="A30" s="46" t="s">
        <v>313</v>
      </c>
      <c r="B30" s="5">
        <v>5211.1500187850415</v>
      </c>
      <c r="C30" s="5">
        <v>6954.3875373013516</v>
      </c>
      <c r="D30" s="5">
        <v>8579.1843708977431</v>
      </c>
      <c r="E30" s="62">
        <v>9333.71899999999</v>
      </c>
      <c r="F30" s="5">
        <v>10105.549999999999</v>
      </c>
      <c r="G30" s="5">
        <v>10920</v>
      </c>
      <c r="H30" s="5">
        <v>11800.08</v>
      </c>
      <c r="I30" s="5">
        <v>12751.08</v>
      </c>
    </row>
    <row r="31" spans="1:9">
      <c r="A31" s="10" t="s">
        <v>318</v>
      </c>
      <c r="B31" s="5">
        <v>52562.749946705502</v>
      </c>
      <c r="C31" s="5">
        <v>63635.842230401118</v>
      </c>
      <c r="D31" s="5">
        <v>75950.790065774811</v>
      </c>
      <c r="E31" s="62">
        <v>83071.103000000003</v>
      </c>
      <c r="F31" s="5">
        <v>90005.685000000012</v>
      </c>
      <c r="G31" s="5">
        <v>97450.950000000012</v>
      </c>
      <c r="H31" s="5">
        <v>105599.97600000001</v>
      </c>
      <c r="I31" s="5">
        <v>114486.99200000001</v>
      </c>
    </row>
    <row r="32" spans="1:9">
      <c r="A32" s="81" t="s">
        <v>319</v>
      </c>
      <c r="B32" s="5">
        <v>49383.871399185489</v>
      </c>
      <c r="C32" s="5">
        <v>59073.255224471119</v>
      </c>
      <c r="D32" s="5">
        <v>67589.985325274814</v>
      </c>
      <c r="E32" s="62">
        <v>74175.103000000003</v>
      </c>
      <c r="F32" s="5">
        <v>80951.685000000012</v>
      </c>
      <c r="G32" s="5">
        <v>87701.950000000012</v>
      </c>
      <c r="H32" s="5">
        <v>95023.97600000001</v>
      </c>
      <c r="I32" s="5">
        <v>102986.99200000001</v>
      </c>
    </row>
    <row r="33" spans="1:9">
      <c r="A33" s="81" t="s">
        <v>320</v>
      </c>
      <c r="B33" s="5">
        <v>11753.326468798499</v>
      </c>
      <c r="C33" s="5">
        <v>11383.631469854146</v>
      </c>
      <c r="D33" s="5">
        <v>14857.889775160913</v>
      </c>
      <c r="E33" s="62">
        <v>17749.790000000015</v>
      </c>
      <c r="F33" s="5">
        <v>20157.060000000012</v>
      </c>
      <c r="G33" s="5">
        <v>21630.310000000012</v>
      </c>
      <c r="H33" s="5">
        <v>23431.310000000009</v>
      </c>
      <c r="I33" s="5">
        <v>25456.310000000016</v>
      </c>
    </row>
    <row r="34" spans="1:9">
      <c r="A34" s="46" t="s">
        <v>321</v>
      </c>
      <c r="B34" s="5">
        <v>5595.5762365227147</v>
      </c>
      <c r="C34" s="5">
        <v>5142.1271780408497</v>
      </c>
      <c r="D34" s="5">
        <v>11908.806844538032</v>
      </c>
      <c r="E34" s="62">
        <v>13556.643000000004</v>
      </c>
      <c r="F34" s="5">
        <v>15814.985000000015</v>
      </c>
      <c r="G34" s="5">
        <v>17240.150000000009</v>
      </c>
      <c r="H34" s="5">
        <v>19028.47600000001</v>
      </c>
      <c r="I34" s="5">
        <v>21053.992000000013</v>
      </c>
    </row>
    <row r="35" spans="1:9">
      <c r="A35" s="84" t="s">
        <v>312</v>
      </c>
      <c r="B35" s="5">
        <v>-552.63089664000108</v>
      </c>
      <c r="C35" s="5">
        <v>375.46838213999581</v>
      </c>
      <c r="D35" s="5">
        <v>3766.6608433400015</v>
      </c>
      <c r="E35" s="62">
        <v>3562</v>
      </c>
      <c r="F35" s="5">
        <v>3275</v>
      </c>
      <c r="G35" s="5">
        <v>3510</v>
      </c>
      <c r="H35" s="5">
        <v>3886</v>
      </c>
      <c r="I35" s="5">
        <v>4269</v>
      </c>
    </row>
    <row r="36" spans="1:9">
      <c r="A36" s="84" t="s">
        <v>313</v>
      </c>
      <c r="B36" s="5">
        <v>6148.2071331627158</v>
      </c>
      <c r="C36" s="5">
        <v>4766.6587959008539</v>
      </c>
      <c r="D36" s="5">
        <v>8142.1460011980307</v>
      </c>
      <c r="E36" s="62">
        <v>9994.6430000000037</v>
      </c>
      <c r="F36" s="5">
        <v>12539.985000000015</v>
      </c>
      <c r="G36" s="5">
        <v>13730.150000000009</v>
      </c>
      <c r="H36" s="5">
        <v>15142.47600000001</v>
      </c>
      <c r="I36" s="5">
        <v>16784.992000000013</v>
      </c>
    </row>
    <row r="37" spans="1:9">
      <c r="A37" s="46" t="s">
        <v>322</v>
      </c>
      <c r="B37" s="5">
        <v>6157.7502322757855</v>
      </c>
      <c r="C37" s="5">
        <v>6241.5042918132958</v>
      </c>
      <c r="D37" s="5">
        <v>2949.0829306228802</v>
      </c>
      <c r="E37" s="62">
        <v>4193.1470000000099</v>
      </c>
      <c r="F37" s="5">
        <v>4342.074999999998</v>
      </c>
      <c r="G37" s="5">
        <v>4390.1600000000026</v>
      </c>
      <c r="H37" s="5">
        <v>4402.8339999999998</v>
      </c>
      <c r="I37" s="5">
        <v>4402.3180000000029</v>
      </c>
    </row>
    <row r="38" spans="1:9">
      <c r="A38" s="46"/>
      <c r="B38" s="5"/>
      <c r="C38" s="5"/>
      <c r="D38" s="5"/>
      <c r="E38" s="62"/>
      <c r="F38" s="5"/>
      <c r="G38" s="5"/>
      <c r="H38" s="5"/>
      <c r="I38" s="5"/>
    </row>
    <row r="39" spans="1:9">
      <c r="A39" s="46"/>
      <c r="B39" s="14"/>
      <c r="C39" s="14"/>
      <c r="D39" s="14"/>
      <c r="E39" s="14"/>
      <c r="F39" s="14"/>
      <c r="G39" s="14"/>
      <c r="H39" s="14"/>
      <c r="I39" s="14"/>
    </row>
    <row r="40" spans="1:9">
      <c r="A40" s="46"/>
      <c r="B40" s="5"/>
      <c r="C40" s="5"/>
      <c r="D40" s="5"/>
      <c r="E40" s="5"/>
      <c r="F40" s="5"/>
      <c r="G40" s="5"/>
      <c r="H40" s="5"/>
      <c r="I40" s="5"/>
    </row>
    <row r="41" spans="1:9">
      <c r="A41" s="6" t="s">
        <v>323</v>
      </c>
      <c r="B41" s="6"/>
      <c r="C41" s="6"/>
      <c r="D41" s="6"/>
      <c r="E41" s="63"/>
      <c r="F41" s="6"/>
      <c r="G41" s="6"/>
      <c r="H41" s="6"/>
      <c r="I41" s="6"/>
    </row>
    <row r="42" spans="1:9">
      <c r="A42" s="10" t="s">
        <v>324</v>
      </c>
      <c r="B42" s="8">
        <v>-6.760439674912222E-2</v>
      </c>
      <c r="C42" s="8">
        <v>0.10465537207639986</v>
      </c>
      <c r="D42" s="8">
        <v>0.10108719884314588</v>
      </c>
      <c r="E42" s="65">
        <v>5.4000268127157414E-2</v>
      </c>
      <c r="F42" s="8">
        <v>4.9999691598331397E-2</v>
      </c>
      <c r="G42" s="8">
        <v>5.0000283054148831E-2</v>
      </c>
      <c r="H42" s="8">
        <v>4.9999987645372945E-2</v>
      </c>
      <c r="I42" s="8">
        <v>5.000002905731149E-2</v>
      </c>
    </row>
    <row r="43" spans="1:9">
      <c r="A43" s="10" t="s">
        <v>262</v>
      </c>
      <c r="B43" s="8"/>
      <c r="C43" s="8"/>
      <c r="D43" s="8"/>
      <c r="E43" s="65"/>
      <c r="F43" s="8"/>
      <c r="G43" s="8"/>
      <c r="H43" s="8"/>
      <c r="I43" s="8"/>
    </row>
    <row r="44" spans="1:9">
      <c r="A44" s="81" t="s">
        <v>263</v>
      </c>
      <c r="B44" s="5">
        <v>13234.085760872402</v>
      </c>
      <c r="C44" s="5">
        <v>16179.464449317369</v>
      </c>
      <c r="D44" s="5">
        <v>19452.714190085942</v>
      </c>
      <c r="E44" s="62">
        <v>21179.768082985443</v>
      </c>
      <c r="F44" s="5">
        <v>22950.393464053352</v>
      </c>
      <c r="G44" s="5">
        <v>24820.857078489753</v>
      </c>
      <c r="H44" s="5">
        <v>26843.750567620053</v>
      </c>
      <c r="I44" s="5">
        <v>29031.517518483066</v>
      </c>
    </row>
    <row r="45" spans="1:9">
      <c r="A45" s="81" t="s">
        <v>264</v>
      </c>
      <c r="B45" s="5">
        <v>4255.7473031473328</v>
      </c>
      <c r="C45" s="5">
        <v>5023.2286606306043</v>
      </c>
      <c r="D45" s="5">
        <v>6671.8730689870545</v>
      </c>
      <c r="E45" s="62">
        <v>8177.5166343573146</v>
      </c>
      <c r="F45" s="5">
        <v>8861.1557776267764</v>
      </c>
      <c r="G45" s="5">
        <v>9583.3425013473952</v>
      </c>
      <c r="H45" s="5">
        <v>10364.382458540562</v>
      </c>
      <c r="I45" s="5">
        <v>11209.080122966436</v>
      </c>
    </row>
    <row r="46" spans="1:9">
      <c r="A46" s="10" t="s">
        <v>664</v>
      </c>
      <c r="B46" s="8">
        <v>1.3112031305687804</v>
      </c>
      <c r="C46" s="8">
        <v>1.4456550693305212</v>
      </c>
      <c r="D46" s="8">
        <v>1.5700553544998119</v>
      </c>
      <c r="E46" s="65">
        <v>1.6218669999999999</v>
      </c>
      <c r="F46" s="8">
        <v>1.673767</v>
      </c>
      <c r="G46" s="8">
        <v>1.7239800000000001</v>
      </c>
      <c r="H46" s="8">
        <v>1.7756989999999999</v>
      </c>
      <c r="I46" s="8">
        <v>1.82897</v>
      </c>
    </row>
    <row r="47" spans="1:9">
      <c r="A47" s="81" t="s">
        <v>325</v>
      </c>
      <c r="B47" s="8">
        <v>7.2812781274033567E-2</v>
      </c>
      <c r="C47" s="8">
        <v>0.10254089212204498</v>
      </c>
      <c r="D47" s="8">
        <v>8.6051152732373515E-2</v>
      </c>
      <c r="E47" s="65">
        <v>3.2999884591135453E-2</v>
      </c>
      <c r="F47" s="8">
        <v>3.2000157842782428E-2</v>
      </c>
      <c r="G47" s="8">
        <v>2.9999994025452725E-2</v>
      </c>
      <c r="H47" s="8">
        <v>2.9999767978746705E-2</v>
      </c>
      <c r="I47" s="8">
        <v>3.0000016894755399E-2</v>
      </c>
    </row>
    <row r="48" spans="1:9">
      <c r="A48" s="10" t="s">
        <v>665</v>
      </c>
      <c r="B48" s="8">
        <v>1.2258534396601992</v>
      </c>
      <c r="C48" s="8">
        <v>1.3431297881449538</v>
      </c>
      <c r="D48" s="8">
        <v>1.5029375921480299</v>
      </c>
      <c r="E48" s="65">
        <v>1.5449809999999999</v>
      </c>
      <c r="F48" s="8">
        <v>1.5866960000000001</v>
      </c>
      <c r="G48" s="8">
        <v>1.6342970000000001</v>
      </c>
      <c r="H48" s="8">
        <v>1.683325</v>
      </c>
      <c r="I48" s="8">
        <v>1.7338249999999999</v>
      </c>
    </row>
    <row r="49" spans="1:9">
      <c r="A49" s="81" t="s">
        <v>325</v>
      </c>
      <c r="B49" s="8">
        <v>5.2024648897532888E-2</v>
      </c>
      <c r="C49" s="8">
        <v>9.5669143382477229E-2</v>
      </c>
      <c r="D49" s="8">
        <v>0.11898165420319695</v>
      </c>
      <c r="E49" s="65">
        <v>2.7974154130964823E-2</v>
      </c>
      <c r="F49" s="8">
        <v>2.7000332042918407E-2</v>
      </c>
      <c r="G49" s="8">
        <v>3.0000075628853873E-2</v>
      </c>
      <c r="H49" s="8">
        <v>2.9999443185663166E-2</v>
      </c>
      <c r="I49" s="8">
        <v>3.0000148515586744E-2</v>
      </c>
    </row>
    <row r="50" spans="1:9" ht="25.5">
      <c r="A50" s="88" t="s">
        <v>266</v>
      </c>
      <c r="B50" s="8">
        <v>1.2323688165787612</v>
      </c>
      <c r="C50" s="8">
        <v>1.4041548239297155</v>
      </c>
      <c r="D50" s="8">
        <v>1.5424243329838272</v>
      </c>
      <c r="E50" s="65">
        <v>1.5578240000000001</v>
      </c>
      <c r="F50" s="8">
        <v>1.6045590000000001</v>
      </c>
      <c r="G50" s="8">
        <v>1.652695</v>
      </c>
      <c r="H50" s="8">
        <v>1.7022759999999999</v>
      </c>
      <c r="I50" s="8">
        <v>1.7533449999999999</v>
      </c>
    </row>
    <row r="51" spans="1:9">
      <c r="A51" s="81" t="s">
        <v>325</v>
      </c>
      <c r="B51" s="8">
        <v>2.4046976500154971E-2</v>
      </c>
      <c r="C51" s="8">
        <v>0.13939496442944543</v>
      </c>
      <c r="D51" s="8">
        <v>9.8471697492122701E-2</v>
      </c>
      <c r="E51" s="65">
        <v>9.984066438048389E-3</v>
      </c>
      <c r="F51" s="8">
        <v>3.000017973789082E-2</v>
      </c>
      <c r="G51" s="8">
        <v>2.9999520117365508E-2</v>
      </c>
      <c r="H51" s="8">
        <v>3.0000090760848197E-2</v>
      </c>
      <c r="I51" s="8">
        <v>3.0000422963138762E-2</v>
      </c>
    </row>
    <row r="52" spans="1:9" ht="25.5">
      <c r="A52" s="88" t="s">
        <v>326</v>
      </c>
      <c r="B52" s="8">
        <v>0.15703333333333333</v>
      </c>
      <c r="C52" s="8">
        <v>0.15628333333333336</v>
      </c>
      <c r="D52" s="8">
        <v>0.164525</v>
      </c>
      <c r="E52" s="65">
        <v>0.1545</v>
      </c>
      <c r="F52" s="8">
        <v>0.14449999999999899</v>
      </c>
      <c r="G52" s="8">
        <v>0.13449999999999901</v>
      </c>
      <c r="H52" s="8">
        <v>0.124499999999999</v>
      </c>
      <c r="I52" s="8">
        <v>0.11449999999999901</v>
      </c>
    </row>
    <row r="53" spans="1:9" ht="25.5">
      <c r="A53" s="88" t="s">
        <v>327</v>
      </c>
      <c r="B53" s="8">
        <v>9.2000000000000012E-2</v>
      </c>
      <c r="C53" s="8">
        <v>9.7516666666666682E-2</v>
      </c>
      <c r="D53" s="8">
        <v>0.11323333333333332</v>
      </c>
      <c r="E53" s="65">
        <v>0.1082</v>
      </c>
      <c r="F53" s="8">
        <v>0.1032</v>
      </c>
      <c r="G53" s="8">
        <v>9.8199999999999898E-2</v>
      </c>
      <c r="H53" s="8">
        <v>9.3199999999999894E-2</v>
      </c>
      <c r="I53" s="8">
        <v>8.8199999999999903E-2</v>
      </c>
    </row>
    <row r="54" spans="1:9">
      <c r="A54" s="88" t="s">
        <v>328</v>
      </c>
      <c r="B54" s="8">
        <v>6.5033333333333318E-2</v>
      </c>
      <c r="C54" s="8">
        <v>5.8766666666666675E-2</v>
      </c>
      <c r="D54" s="8">
        <v>5.129166666666668E-2</v>
      </c>
      <c r="E54" s="65">
        <v>4.6299999999999994E-2</v>
      </c>
      <c r="F54" s="8">
        <v>4.129999999999899E-2</v>
      </c>
      <c r="G54" s="8">
        <v>3.6299999999999111E-2</v>
      </c>
      <c r="H54" s="8">
        <v>3.1299999999999106E-2</v>
      </c>
      <c r="I54" s="8">
        <v>2.6299999999999102E-2</v>
      </c>
    </row>
    <row r="55" spans="1:9">
      <c r="A55" s="89"/>
      <c r="B55" s="17"/>
      <c r="C55" s="17"/>
      <c r="D55" s="17"/>
      <c r="E55" s="17"/>
      <c r="F55" s="17"/>
      <c r="G55" s="17"/>
      <c r="H55" s="17"/>
      <c r="I55" s="17"/>
    </row>
    <row r="56" spans="1:9">
      <c r="A56" s="88"/>
      <c r="B56" s="7"/>
      <c r="C56" s="7"/>
      <c r="D56" s="7"/>
      <c r="E56" s="7"/>
      <c r="F56" s="7"/>
      <c r="G56" s="7"/>
      <c r="H56" s="7"/>
      <c r="I56" s="7"/>
    </row>
    <row r="57" spans="1:9">
      <c r="A57" s="10" t="s">
        <v>666</v>
      </c>
      <c r="B57" s="6"/>
      <c r="C57" s="6"/>
      <c r="D57" s="6"/>
      <c r="E57" s="63"/>
      <c r="F57" s="6"/>
      <c r="G57" s="6"/>
      <c r="H57" s="6"/>
      <c r="I57" s="6"/>
    </row>
    <row r="58" spans="1:9">
      <c r="B58" s="6"/>
      <c r="C58" s="6"/>
      <c r="D58" s="6"/>
      <c r="E58" s="63"/>
      <c r="F58" s="6"/>
      <c r="G58" s="6"/>
      <c r="H58" s="6"/>
      <c r="I58" s="6"/>
    </row>
    <row r="59" spans="1:9">
      <c r="A59" s="81" t="s">
        <v>311</v>
      </c>
      <c r="B59" s="5">
        <v>38313.857261110963</v>
      </c>
      <c r="C59" s="5">
        <v>43550.307325957008</v>
      </c>
      <c r="D59" s="5">
        <v>42611.205918208907</v>
      </c>
      <c r="E59" s="62">
        <v>44993.731314495133</v>
      </c>
      <c r="F59" s="5">
        <v>46757.980104569491</v>
      </c>
      <c r="G59" s="5">
        <v>49079.696040560557</v>
      </c>
      <c r="H59" s="5">
        <v>51428.868459744845</v>
      </c>
      <c r="I59" s="5">
        <v>53888.368203250036</v>
      </c>
    </row>
    <row r="60" spans="1:9">
      <c r="A60" s="46" t="s">
        <v>312</v>
      </c>
      <c r="B60" s="5">
        <v>3044.0094414503224</v>
      </c>
      <c r="C60" s="5">
        <v>3117.4341160082413</v>
      </c>
      <c r="D60" s="5">
        <v>3056.776223551607</v>
      </c>
      <c r="E60" s="62">
        <v>3452.4696420214877</v>
      </c>
      <c r="F60" s="5">
        <v>3642.1595567140771</v>
      </c>
      <c r="G60" s="5">
        <v>3817.5435676624256</v>
      </c>
      <c r="H60" s="5">
        <v>3974.2771003816852</v>
      </c>
      <c r="I60" s="5">
        <v>4170.5477773131661</v>
      </c>
    </row>
    <row r="61" spans="1:9">
      <c r="A61" s="46" t="s">
        <v>313</v>
      </c>
      <c r="B61" s="5">
        <v>35269.847819660637</v>
      </c>
      <c r="C61" s="5">
        <v>40432.873209948768</v>
      </c>
      <c r="D61" s="5">
        <v>39554.429694657301</v>
      </c>
      <c r="E61" s="62">
        <v>41541.261672473644</v>
      </c>
      <c r="F61" s="5">
        <v>43115.820547855415</v>
      </c>
      <c r="G61" s="5">
        <v>45262.152472898131</v>
      </c>
      <c r="H61" s="5">
        <v>47454.591359363163</v>
      </c>
      <c r="I61" s="5">
        <v>49717.820425936872</v>
      </c>
    </row>
    <row r="62" spans="1:9">
      <c r="A62" s="81" t="s">
        <v>289</v>
      </c>
      <c r="B62" s="5">
        <v>9587.9337786975921</v>
      </c>
      <c r="C62" s="5">
        <v>8475.4399709150093</v>
      </c>
      <c r="D62" s="5">
        <v>9885.7435306777625</v>
      </c>
      <c r="E62" s="62">
        <v>11488.678501547916</v>
      </c>
      <c r="F62" s="5">
        <v>12703.794551697363</v>
      </c>
      <c r="G62" s="5">
        <v>13235.238148268032</v>
      </c>
      <c r="H62" s="5">
        <v>13919.659008212913</v>
      </c>
      <c r="I62" s="5">
        <v>14682.168038873589</v>
      </c>
    </row>
    <row r="63" spans="1:9">
      <c r="A63" s="46" t="s">
        <v>312</v>
      </c>
      <c r="B63" s="5">
        <v>3450.1870504131198</v>
      </c>
      <c r="C63" s="5">
        <v>3418.1412178869255</v>
      </c>
      <c r="D63" s="5">
        <v>3971.052368867865</v>
      </c>
      <c r="E63" s="62">
        <v>4012.9943345581596</v>
      </c>
      <c r="F63" s="5">
        <v>3529.346516282892</v>
      </c>
      <c r="G63" s="5">
        <v>3548.926541503778</v>
      </c>
      <c r="H63" s="5">
        <v>3683.1865504284674</v>
      </c>
      <c r="I63" s="5">
        <v>3864.2884950903349</v>
      </c>
    </row>
    <row r="64" spans="1:9">
      <c r="A64" s="46" t="s">
        <v>313</v>
      </c>
      <c r="B64" s="5">
        <v>6137.7467282844727</v>
      </c>
      <c r="C64" s="5">
        <v>5057.2987530280834</v>
      </c>
      <c r="D64" s="5">
        <v>5914.6911618098975</v>
      </c>
      <c r="E64" s="62">
        <v>7475.6841669897567</v>
      </c>
      <c r="F64" s="5">
        <v>9174.4480354144707</v>
      </c>
      <c r="G64" s="5">
        <v>9686.3116067642532</v>
      </c>
      <c r="H64" s="5">
        <v>10236.472457784446</v>
      </c>
      <c r="I64" s="5">
        <v>10817.879543783254</v>
      </c>
    </row>
    <row r="65" spans="1:9">
      <c r="A65" s="81" t="s">
        <v>274</v>
      </c>
      <c r="B65" s="5">
        <v>14052.638954391949</v>
      </c>
      <c r="C65" s="5">
        <v>18019.545796305745</v>
      </c>
      <c r="D65" s="5">
        <v>24500.000430546017</v>
      </c>
      <c r="E65" s="62">
        <v>25267.084169047153</v>
      </c>
      <c r="F65" s="5">
        <v>26665.09137771267</v>
      </c>
      <c r="G65" s="5">
        <v>28062.03668256012</v>
      </c>
      <c r="H65" s="5">
        <v>29520.459267026676</v>
      </c>
      <c r="I65" s="5">
        <v>31023.789345916008</v>
      </c>
    </row>
    <row r="66" spans="1:9">
      <c r="A66" s="46" t="s">
        <v>275</v>
      </c>
      <c r="B66" s="5">
        <v>10306.058151410773</v>
      </c>
      <c r="C66" s="5">
        <v>12344.076393348545</v>
      </c>
      <c r="D66" s="5">
        <v>13997.75448339357</v>
      </c>
      <c r="E66" s="62">
        <v>14457.264374945664</v>
      </c>
      <c r="F66" s="5">
        <v>15256.532121854476</v>
      </c>
      <c r="G66" s="5">
        <v>16064.264086590332</v>
      </c>
      <c r="H66" s="5">
        <v>16912.308899199696</v>
      </c>
      <c r="I66" s="5">
        <v>17776.765064489849</v>
      </c>
    </row>
    <row r="67" spans="1:9">
      <c r="A67" s="46" t="s">
        <v>276</v>
      </c>
      <c r="B67" s="5">
        <v>3746.5808029811747</v>
      </c>
      <c r="C67" s="5">
        <v>5675.4694029572029</v>
      </c>
      <c r="D67" s="5">
        <v>10502.245947152447</v>
      </c>
      <c r="E67" s="62">
        <v>10809.81979410149</v>
      </c>
      <c r="F67" s="5">
        <v>11408.559255858194</v>
      </c>
      <c r="G67" s="5">
        <v>11997.772595969789</v>
      </c>
      <c r="H67" s="5">
        <v>12608.15036782698</v>
      </c>
      <c r="I67" s="5">
        <v>13247.024281426158</v>
      </c>
    </row>
    <row r="68" spans="1:9">
      <c r="A68" s="81" t="s">
        <v>277</v>
      </c>
      <c r="B68" s="5">
        <v>24380.742865374159</v>
      </c>
      <c r="C68" s="5">
        <v>28539.317757601864</v>
      </c>
      <c r="D68" s="5">
        <v>31295.251761930704</v>
      </c>
      <c r="E68" s="62">
        <v>33579.891915376713</v>
      </c>
      <c r="F68" s="5">
        <v>35548.798716366007</v>
      </c>
      <c r="G68" s="5">
        <v>37269.985871562727</v>
      </c>
      <c r="H68" s="5">
        <v>39106.653141284136</v>
      </c>
      <c r="I68" s="5">
        <v>41043.873694350827</v>
      </c>
    </row>
    <row r="69" spans="1:9">
      <c r="A69" s="46" t="s">
        <v>275</v>
      </c>
      <c r="B69" s="5">
        <v>20422.411014812096</v>
      </c>
      <c r="C69" s="5">
        <v>23875.556421080255</v>
      </c>
      <c r="D69" s="5">
        <v>25348.602696538816</v>
      </c>
      <c r="E69" s="62">
        <v>27260.62</v>
      </c>
      <c r="F69" s="5">
        <v>28916.34</v>
      </c>
      <c r="G69" s="5">
        <v>30253.98</v>
      </c>
      <c r="H69" s="5">
        <v>31657.46</v>
      </c>
      <c r="I69" s="5">
        <v>33127.129999999997</v>
      </c>
    </row>
    <row r="70" spans="1:9">
      <c r="A70" s="46" t="s">
        <v>276</v>
      </c>
      <c r="B70" s="5">
        <v>3958.3318505620623</v>
      </c>
      <c r="C70" s="5">
        <v>4663.761336521613</v>
      </c>
      <c r="D70" s="5">
        <v>5946.64906539191</v>
      </c>
      <c r="E70" s="62">
        <v>6319.2719153767139</v>
      </c>
      <c r="F70" s="5">
        <v>6632.4587163660071</v>
      </c>
      <c r="G70" s="5">
        <v>7016.0058715627274</v>
      </c>
      <c r="H70" s="5">
        <v>7449.1931412841368</v>
      </c>
      <c r="I70" s="5">
        <v>7916.7436943508292</v>
      </c>
    </row>
    <row r="71" spans="1:9">
      <c r="A71" s="10" t="s">
        <v>314</v>
      </c>
      <c r="B71" s="5">
        <v>37573.687128826343</v>
      </c>
      <c r="C71" s="5">
        <v>41505.975335575902</v>
      </c>
      <c r="D71" s="5">
        <v>45701.698117501976</v>
      </c>
      <c r="E71" s="62">
        <v>48169.602069713488</v>
      </c>
      <c r="F71" s="5">
        <v>50578.06731761351</v>
      </c>
      <c r="G71" s="5">
        <v>53106.984999825982</v>
      </c>
      <c r="H71" s="5">
        <v>55762.333593700292</v>
      </c>
      <c r="I71" s="5">
        <v>58550.451893688805</v>
      </c>
    </row>
    <row r="72" spans="1:9">
      <c r="A72" s="81" t="s">
        <v>315</v>
      </c>
      <c r="B72" s="5">
        <v>-1777.1573758199597</v>
      </c>
      <c r="C72" s="5">
        <v>-2620.8567033751256</v>
      </c>
      <c r="D72" s="5">
        <v>-2996.2885360940654</v>
      </c>
      <c r="E72" s="62">
        <v>-2812.9951469510138</v>
      </c>
      <c r="F72" s="5">
        <v>-2898.1124612924023</v>
      </c>
      <c r="G72" s="5">
        <v>-2966.6411443288207</v>
      </c>
      <c r="H72" s="5">
        <v>-2988.8083509648877</v>
      </c>
      <c r="I72" s="5">
        <v>-2969.4899314914956</v>
      </c>
    </row>
    <row r="73" spans="1:9">
      <c r="A73" s="46" t="s">
        <v>312</v>
      </c>
      <c r="B73" s="5">
        <v>-256.63114697112815</v>
      </c>
      <c r="C73" s="5">
        <v>-196.21821686093068</v>
      </c>
      <c r="D73" s="5">
        <v>-150.54331387271372</v>
      </c>
      <c r="E73" s="62">
        <v>-311.36955126406792</v>
      </c>
      <c r="F73" s="5">
        <v>-343.53646594776933</v>
      </c>
      <c r="G73" s="5">
        <v>-348.03187972018236</v>
      </c>
      <c r="H73" s="5">
        <v>-321.00034972143368</v>
      </c>
      <c r="I73" s="5">
        <v>-302.35597084697946</v>
      </c>
    </row>
    <row r="74" spans="1:9">
      <c r="A74" s="46" t="s">
        <v>313</v>
      </c>
      <c r="B74" s="5">
        <v>-1520.5262288488316</v>
      </c>
      <c r="C74" s="5">
        <v>-2424.6384865141949</v>
      </c>
      <c r="D74" s="5">
        <v>-2845.7452222213519</v>
      </c>
      <c r="E74" s="62">
        <v>-2501.6255956869459</v>
      </c>
      <c r="F74" s="5">
        <v>-2554.5759953446332</v>
      </c>
      <c r="G74" s="5">
        <v>-2618.6092646086381</v>
      </c>
      <c r="H74" s="5">
        <v>-2667.8080012434543</v>
      </c>
      <c r="I74" s="5">
        <v>-2667.1339606445158</v>
      </c>
    </row>
    <row r="75" spans="1:9">
      <c r="A75" s="10" t="s">
        <v>316</v>
      </c>
      <c r="B75" s="5">
        <v>35796.529753006384</v>
      </c>
      <c r="C75" s="5">
        <v>38885.118632200778</v>
      </c>
      <c r="D75" s="5">
        <v>42705.409581407912</v>
      </c>
      <c r="E75" s="62">
        <v>45356.606922762476</v>
      </c>
      <c r="F75" s="5">
        <v>47679.954856321106</v>
      </c>
      <c r="G75" s="5">
        <v>50140.343855497165</v>
      </c>
      <c r="H75" s="5">
        <v>52773.525242735406</v>
      </c>
      <c r="I75" s="5">
        <v>55580.961962197311</v>
      </c>
    </row>
    <row r="76" spans="1:9">
      <c r="A76" s="81" t="s">
        <v>317</v>
      </c>
      <c r="B76" s="5">
        <v>4290.8897484285808</v>
      </c>
      <c r="C76" s="5">
        <v>5133.5712893658438</v>
      </c>
      <c r="D76" s="5">
        <v>5669.1842493753356</v>
      </c>
      <c r="E76" s="62">
        <v>5862.8229071804226</v>
      </c>
      <c r="F76" s="5">
        <v>6094.3667786495962</v>
      </c>
      <c r="G76" s="5">
        <v>6386.3849928653462</v>
      </c>
      <c r="H76" s="5">
        <v>6695.9997161681122</v>
      </c>
      <c r="I76" s="5">
        <v>7015.4677222699111</v>
      </c>
    </row>
    <row r="77" spans="1:9">
      <c r="A77" s="46" t="s">
        <v>312</v>
      </c>
      <c r="B77" s="5">
        <v>316.56273738451586</v>
      </c>
      <c r="C77" s="5">
        <v>323.02713894003767</v>
      </c>
      <c r="D77" s="5">
        <v>204.9282622793275</v>
      </c>
      <c r="E77" s="62">
        <v>107.90033954695423</v>
      </c>
      <c r="F77" s="5">
        <v>56.758198721805364</v>
      </c>
      <c r="G77" s="5">
        <v>52.204781958027354</v>
      </c>
      <c r="H77" s="5">
        <v>50.684265745489526</v>
      </c>
      <c r="I77" s="5">
        <v>43.740465945313481</v>
      </c>
    </row>
    <row r="78" spans="1:9">
      <c r="A78" s="46" t="s">
        <v>313</v>
      </c>
      <c r="B78" s="5">
        <v>3974.3270110440649</v>
      </c>
      <c r="C78" s="5">
        <v>4810.544150425806</v>
      </c>
      <c r="D78" s="5">
        <v>5464.2559870960085</v>
      </c>
      <c r="E78" s="62">
        <v>5754.9225676334681</v>
      </c>
      <c r="F78" s="5">
        <v>6037.6085799277907</v>
      </c>
      <c r="G78" s="5">
        <v>6334.1802109073187</v>
      </c>
      <c r="H78" s="5">
        <v>6645.3154504226222</v>
      </c>
      <c r="I78" s="5">
        <v>6971.7272563245979</v>
      </c>
    </row>
    <row r="79" spans="1:9">
      <c r="A79" s="10" t="s">
        <v>318</v>
      </c>
      <c r="B79" s="5">
        <v>40087.419501434968</v>
      </c>
      <c r="C79" s="5">
        <v>44018.689921566627</v>
      </c>
      <c r="D79" s="5">
        <v>48374.593830783248</v>
      </c>
      <c r="E79" s="62">
        <v>51219.429829942899</v>
      </c>
      <c r="F79" s="5">
        <v>53774.321634970707</v>
      </c>
      <c r="G79" s="5">
        <v>56526.728848362516</v>
      </c>
      <c r="H79" s="5">
        <v>59469.524958903516</v>
      </c>
      <c r="I79" s="5">
        <v>62596.429684467221</v>
      </c>
    </row>
    <row r="80" spans="1:9">
      <c r="A80" s="81" t="s">
        <v>319</v>
      </c>
      <c r="B80" s="5">
        <v>37663.021272503749</v>
      </c>
      <c r="C80" s="5">
        <v>40862.621020536921</v>
      </c>
      <c r="D80" s="5">
        <v>43049.428245673305</v>
      </c>
      <c r="E80" s="62">
        <v>45734.393140744593</v>
      </c>
      <c r="F80" s="5">
        <v>48364.966569420962</v>
      </c>
      <c r="G80" s="5">
        <v>50871.790856042418</v>
      </c>
      <c r="H80" s="5">
        <v>53513.560575300216</v>
      </c>
      <c r="I80" s="5">
        <v>56308.737704828411</v>
      </c>
    </row>
    <row r="81" spans="1:9">
      <c r="A81" s="81" t="s">
        <v>320</v>
      </c>
      <c r="B81" s="5">
        <v>8963.7724276177414</v>
      </c>
      <c r="C81" s="5">
        <v>7874.3759222771405</v>
      </c>
      <c r="D81" s="5">
        <v>9463.2904072954407</v>
      </c>
      <c r="E81" s="62">
        <v>10944.04781649791</v>
      </c>
      <c r="F81" s="5">
        <v>12042.930706603735</v>
      </c>
      <c r="G81" s="5">
        <v>12546.72908038377</v>
      </c>
      <c r="H81" s="5">
        <v>13195.541586721629</v>
      </c>
      <c r="I81" s="5">
        <v>13918.385758104298</v>
      </c>
    </row>
    <row r="82" spans="1:9">
      <c r="A82" s="46" t="s">
        <v>321</v>
      </c>
      <c r="B82" s="5">
        <v>4267.5128712478263</v>
      </c>
      <c r="C82" s="5">
        <v>3556.9530292050608</v>
      </c>
      <c r="D82" s="5">
        <v>7584.9598617062384</v>
      </c>
      <c r="E82" s="62">
        <v>8358.6650446676595</v>
      </c>
      <c r="F82" s="5">
        <v>9448.7374885512836</v>
      </c>
      <c r="G82" s="5">
        <v>10000.203018596509</v>
      </c>
      <c r="H82" s="5">
        <v>10716.048159063001</v>
      </c>
      <c r="I82" s="5">
        <v>11511.392751111289</v>
      </c>
    </row>
    <row r="83" spans="1:9">
      <c r="A83" s="84" t="s">
        <v>312</v>
      </c>
      <c r="B83" s="5">
        <v>-421.46856101562088</v>
      </c>
      <c r="C83" s="5">
        <v>259.72196971845722</v>
      </c>
      <c r="D83" s="5">
        <v>2399.0624486867114</v>
      </c>
      <c r="E83" s="62">
        <v>2196.2343398071484</v>
      </c>
      <c r="F83" s="5">
        <v>1956.6642190938164</v>
      </c>
      <c r="G83" s="5">
        <v>2035.9864963630669</v>
      </c>
      <c r="H83" s="5">
        <v>2188.4339631885809</v>
      </c>
      <c r="I83" s="5">
        <v>2334.1006140067907</v>
      </c>
    </row>
    <row r="84" spans="1:9">
      <c r="A84" s="84" t="s">
        <v>313</v>
      </c>
      <c r="B84" s="5">
        <v>4688.9814322634475</v>
      </c>
      <c r="C84" s="5">
        <v>3297.2310594866035</v>
      </c>
      <c r="D84" s="5">
        <v>5185.8974130195265</v>
      </c>
      <c r="E84" s="62">
        <v>6162.4307048605124</v>
      </c>
      <c r="F84" s="5">
        <v>7492.0732694574663</v>
      </c>
      <c r="G84" s="5">
        <v>7964.2165222334415</v>
      </c>
      <c r="H84" s="5">
        <v>8527.6141958744192</v>
      </c>
      <c r="I84" s="5">
        <v>9177.2921371044977</v>
      </c>
    </row>
    <row r="85" spans="1:9">
      <c r="A85" s="46" t="s">
        <v>322</v>
      </c>
      <c r="B85" s="5">
        <v>4696.259556369916</v>
      </c>
      <c r="C85" s="5">
        <v>4317.4228930720792</v>
      </c>
      <c r="D85" s="5">
        <v>1878.3305455892023</v>
      </c>
      <c r="E85" s="62">
        <v>2585.3827718302487</v>
      </c>
      <c r="F85" s="5">
        <v>2594.1932180524518</v>
      </c>
      <c r="G85" s="5">
        <v>2546.5260617872609</v>
      </c>
      <c r="H85" s="5">
        <v>2479.4934276586291</v>
      </c>
      <c r="I85" s="5">
        <v>2406.9930069930087</v>
      </c>
    </row>
    <row r="86" spans="1:9">
      <c r="A86" s="46"/>
      <c r="B86" s="14"/>
      <c r="C86" s="14"/>
      <c r="D86" s="14"/>
      <c r="E86" s="14"/>
      <c r="F86" s="14"/>
      <c r="G86" s="14"/>
      <c r="H86" s="14"/>
      <c r="I86" s="14"/>
    </row>
    <row r="87" spans="1:9">
      <c r="A87" s="84"/>
      <c r="B87" s="6"/>
      <c r="C87" s="6"/>
      <c r="D87" s="6"/>
      <c r="E87" s="5"/>
      <c r="F87" s="6"/>
      <c r="G87" s="6"/>
      <c r="H87" s="6"/>
      <c r="I87" s="6"/>
    </row>
    <row r="88" spans="1:9">
      <c r="A88" s="10" t="s">
        <v>329</v>
      </c>
      <c r="B88" s="6"/>
      <c r="C88" s="6"/>
      <c r="D88" s="6"/>
      <c r="E88" s="63"/>
      <c r="F88" s="6"/>
      <c r="G88" s="6"/>
      <c r="H88" s="6"/>
      <c r="I88" s="6"/>
    </row>
    <row r="89" spans="1:9">
      <c r="A89" s="46"/>
      <c r="B89" s="6"/>
      <c r="C89" s="6"/>
      <c r="D89" s="6"/>
      <c r="E89" s="63"/>
      <c r="F89" s="6"/>
      <c r="G89" s="6"/>
      <c r="H89" s="6"/>
      <c r="I89" s="6"/>
    </row>
    <row r="90" spans="1:9">
      <c r="A90" s="81" t="s">
        <v>311</v>
      </c>
      <c r="B90" s="8">
        <v>0.95332423744770789</v>
      </c>
      <c r="C90" s="8">
        <v>0.97484125033150837</v>
      </c>
      <c r="D90" s="8">
        <v>0.89251900146476548</v>
      </c>
      <c r="E90" s="65">
        <v>0.88978864145991832</v>
      </c>
      <c r="F90" s="8">
        <v>0.87637955535290502</v>
      </c>
      <c r="G90" s="8">
        <v>0.87609051483375411</v>
      </c>
      <c r="H90" s="8">
        <v>0.87430840242576224</v>
      </c>
      <c r="I90" s="8">
        <v>0.87249603173195023</v>
      </c>
    </row>
    <row r="91" spans="1:9">
      <c r="A91" s="46" t="s">
        <v>312</v>
      </c>
      <c r="B91" s="8">
        <v>7.5740950846516428E-2</v>
      </c>
      <c r="C91" s="8">
        <v>6.9781444909902096E-2</v>
      </c>
      <c r="D91" s="8">
        <v>6.4026135941383219E-2</v>
      </c>
      <c r="E91" s="65">
        <v>6.8275472664927631E-2</v>
      </c>
      <c r="F91" s="8">
        <v>6.8264586402129082E-2</v>
      </c>
      <c r="G91" s="8">
        <v>6.8144548141245223E-2</v>
      </c>
      <c r="H91" s="8">
        <v>6.7564073768253408E-2</v>
      </c>
      <c r="I91" s="8">
        <v>6.7524523513680726E-2</v>
      </c>
    </row>
    <row r="92" spans="1:9">
      <c r="A92" s="46" t="s">
        <v>313</v>
      </c>
      <c r="B92" s="8">
        <v>0.87758328660119145</v>
      </c>
      <c r="C92" s="8">
        <v>0.90505980542160636</v>
      </c>
      <c r="D92" s="8">
        <v>0.8284928655233823</v>
      </c>
      <c r="E92" s="65">
        <v>0.82151316879499081</v>
      </c>
      <c r="F92" s="8">
        <v>0.80811496895077595</v>
      </c>
      <c r="G92" s="8">
        <v>0.80794596669250895</v>
      </c>
      <c r="H92" s="8">
        <v>0.80674432865750889</v>
      </c>
      <c r="I92" s="8">
        <v>0.80497150821826946</v>
      </c>
    </row>
    <row r="93" spans="1:9">
      <c r="A93" s="81" t="s">
        <v>289</v>
      </c>
      <c r="B93" s="8">
        <v>0.238566678264306</v>
      </c>
      <c r="C93" s="8">
        <v>0.18971642235534719</v>
      </c>
      <c r="D93" s="8">
        <v>0.20706323030784926</v>
      </c>
      <c r="E93" s="65">
        <v>0.22719821933880874</v>
      </c>
      <c r="F93" s="8">
        <v>0.23810579061825574</v>
      </c>
      <c r="G93" s="8">
        <v>0.23625383893333191</v>
      </c>
      <c r="H93" s="8">
        <v>0.23663897717889593</v>
      </c>
      <c r="I93" s="8">
        <v>0.2377161116258534</v>
      </c>
    </row>
    <row r="94" spans="1:9">
      <c r="A94" s="46" t="s">
        <v>312</v>
      </c>
      <c r="B94" s="8">
        <v>8.5847449826607997E-2</v>
      </c>
      <c r="C94" s="8">
        <v>7.6512549813133435E-2</v>
      </c>
      <c r="D94" s="8">
        <v>8.3176235421013739E-2</v>
      </c>
      <c r="E94" s="65">
        <v>7.9360316933361694E-2</v>
      </c>
      <c r="F94" s="8">
        <v>6.6150144290002225E-2</v>
      </c>
      <c r="G94" s="8">
        <v>6.3349636034496282E-2</v>
      </c>
      <c r="H94" s="8">
        <v>6.2615434583433646E-2</v>
      </c>
      <c r="I94" s="8">
        <v>6.2565939364079781E-2</v>
      </c>
    </row>
    <row r="95" spans="1:9">
      <c r="A95" s="46" t="s">
        <v>313</v>
      </c>
      <c r="B95" s="8">
        <v>0.152719228437698</v>
      </c>
      <c r="C95" s="8">
        <v>0.11320387254221376</v>
      </c>
      <c r="D95" s="8">
        <v>0.12388699488683552</v>
      </c>
      <c r="E95" s="65">
        <v>0.14783790240544703</v>
      </c>
      <c r="F95" s="8">
        <v>0.17195564632825353</v>
      </c>
      <c r="G95" s="8">
        <v>0.17290420289883565</v>
      </c>
      <c r="H95" s="8">
        <v>0.17402354259546227</v>
      </c>
      <c r="I95" s="8">
        <v>0.17515017226177362</v>
      </c>
    </row>
    <row r="96" spans="1:9">
      <c r="A96" s="81" t="s">
        <v>274</v>
      </c>
      <c r="B96" s="8">
        <v>0.37400212830352858</v>
      </c>
      <c r="C96" s="8">
        <v>0.43414341310179266</v>
      </c>
      <c r="D96" s="8">
        <v>0.53608512242925754</v>
      </c>
      <c r="E96" s="65">
        <v>0.52454417481961646</v>
      </c>
      <c r="F96" s="8">
        <v>0.52720660934441654</v>
      </c>
      <c r="G96" s="8">
        <v>0.52840575835084724</v>
      </c>
      <c r="H96" s="8">
        <v>0.52939784554428559</v>
      </c>
      <c r="I96" s="8">
        <v>0.52986421697046004</v>
      </c>
    </row>
    <row r="97" spans="1:9">
      <c r="A97" s="46" t="s">
        <v>275</v>
      </c>
      <c r="B97" s="8">
        <v>0.27428924172586772</v>
      </c>
      <c r="C97" s="8">
        <v>0.29740480240607908</v>
      </c>
      <c r="D97" s="8">
        <v>0.30628521608550413</v>
      </c>
      <c r="E97" s="65">
        <v>0.30013252660925821</v>
      </c>
      <c r="F97" s="8">
        <v>0.30164324045931823</v>
      </c>
      <c r="G97" s="8">
        <v>0.30248872321866832</v>
      </c>
      <c r="H97" s="8">
        <v>0.30329270332241531</v>
      </c>
      <c r="I97" s="8">
        <v>0.30361448100806232</v>
      </c>
    </row>
    <row r="98" spans="1:9">
      <c r="A98" s="46" t="s">
        <v>276</v>
      </c>
      <c r="B98" s="8">
        <v>9.9712886577660809E-2</v>
      </c>
      <c r="C98" s="8">
        <v>0.13673861069571358</v>
      </c>
      <c r="D98" s="8">
        <v>0.22979990634375344</v>
      </c>
      <c r="E98" s="65">
        <v>0.22441164821035828</v>
      </c>
      <c r="F98" s="8">
        <v>0.22556336888509837</v>
      </c>
      <c r="G98" s="8">
        <v>0.22591703513217898</v>
      </c>
      <c r="H98" s="8">
        <v>0.22610514222187028</v>
      </c>
      <c r="I98" s="8">
        <v>0.22624973596239764</v>
      </c>
    </row>
    <row r="99" spans="1:9">
      <c r="A99" s="81" t="s">
        <v>277</v>
      </c>
      <c r="B99" s="8">
        <v>0.56589304401554252</v>
      </c>
      <c r="C99" s="8">
        <v>0.59870108578864834</v>
      </c>
      <c r="D99" s="8">
        <v>0.63566735420187237</v>
      </c>
      <c r="E99" s="65">
        <v>0.64153103561834368</v>
      </c>
      <c r="F99" s="8">
        <v>0.64169195531557743</v>
      </c>
      <c r="G99" s="8">
        <v>0.64075011211793342</v>
      </c>
      <c r="H99" s="8">
        <v>0.64034522514894388</v>
      </c>
      <c r="I99" s="8">
        <v>0.64007636032826376</v>
      </c>
    </row>
    <row r="100" spans="1:9">
      <c r="A100" s="46" t="s">
        <v>275</v>
      </c>
      <c r="B100" s="8">
        <v>0.47401756374379467</v>
      </c>
      <c r="C100" s="8">
        <v>0.50086416481702267</v>
      </c>
      <c r="D100" s="8">
        <v>0.51487936033875781</v>
      </c>
      <c r="E100" s="65">
        <v>0.52080387188234267</v>
      </c>
      <c r="F100" s="8">
        <v>0.52196917167025558</v>
      </c>
      <c r="G100" s="8">
        <v>0.52012989296751322</v>
      </c>
      <c r="H100" s="8">
        <v>0.51836985361723298</v>
      </c>
      <c r="I100" s="8">
        <v>0.51661536570912137</v>
      </c>
    </row>
    <row r="101" spans="1:9">
      <c r="A101" s="46" t="s">
        <v>276</v>
      </c>
      <c r="B101" s="8">
        <v>9.187548027174787E-2</v>
      </c>
      <c r="C101" s="8">
        <v>9.783692097162569E-2</v>
      </c>
      <c r="D101" s="8">
        <v>0.12078799386311452</v>
      </c>
      <c r="E101" s="65">
        <v>0.12072716373600109</v>
      </c>
      <c r="F101" s="8">
        <v>0.11972278364532181</v>
      </c>
      <c r="G101" s="8">
        <v>0.12062021915042022</v>
      </c>
      <c r="H101" s="8">
        <v>0.12197537153171087</v>
      </c>
      <c r="I101" s="8">
        <v>0.12346099461914242</v>
      </c>
    </row>
    <row r="102" spans="1:9">
      <c r="A102" s="10" t="s">
        <v>314</v>
      </c>
      <c r="B102" s="8">
        <v>1</v>
      </c>
      <c r="C102" s="8">
        <v>1</v>
      </c>
      <c r="D102" s="8">
        <v>1</v>
      </c>
      <c r="E102" s="65">
        <v>1</v>
      </c>
      <c r="F102" s="8">
        <v>1</v>
      </c>
      <c r="G102" s="8">
        <v>1</v>
      </c>
      <c r="H102" s="8">
        <v>1</v>
      </c>
      <c r="I102" s="8">
        <v>1</v>
      </c>
    </row>
    <row r="103" spans="1:9">
      <c r="A103" s="81" t="s">
        <v>315</v>
      </c>
      <c r="B103" s="8">
        <v>-4.729792340386349E-2</v>
      </c>
      <c r="C103" s="8">
        <v>-6.3144081838470076E-2</v>
      </c>
      <c r="D103" s="8">
        <v>-6.5561864427672187E-2</v>
      </c>
      <c r="E103" s="65">
        <v>-5.8397724417152228E-2</v>
      </c>
      <c r="F103" s="8">
        <v>-5.7299786547659402E-2</v>
      </c>
      <c r="G103" s="8">
        <v>-5.5861599831708415E-2</v>
      </c>
      <c r="H103" s="8">
        <v>-5.3599054385746622E-2</v>
      </c>
      <c r="I103" s="8">
        <v>-5.0716772210114718E-2</v>
      </c>
    </row>
    <row r="104" spans="1:9">
      <c r="A104" s="46" t="s">
        <v>312</v>
      </c>
      <c r="B104" s="8">
        <v>-6.8300762203941934E-3</v>
      </c>
      <c r="C104" s="8">
        <v>-4.7274691240118067E-3</v>
      </c>
      <c r="D104" s="8">
        <v>-3.2940420175560496E-3</v>
      </c>
      <c r="E104" s="65">
        <v>-6.4640258147334933E-3</v>
      </c>
      <c r="F104" s="8">
        <v>-6.7922023154912995E-3</v>
      </c>
      <c r="G104" s="8">
        <v>-6.5534106242582353E-3</v>
      </c>
      <c r="H104" s="8">
        <v>-5.7565802762189E-3</v>
      </c>
      <c r="I104" s="8">
        <v>-5.1640245475128533E-3</v>
      </c>
    </row>
    <row r="105" spans="1:9">
      <c r="A105" s="46" t="s">
        <v>313</v>
      </c>
      <c r="B105" s="8">
        <v>-4.0467847183469297E-2</v>
      </c>
      <c r="C105" s="8">
        <v>-5.8416612714458277E-2</v>
      </c>
      <c r="D105" s="8">
        <v>-6.2267822410116136E-2</v>
      </c>
      <c r="E105" s="65">
        <v>-5.1933698602418726E-2</v>
      </c>
      <c r="F105" s="8">
        <v>-5.0507584232168105E-2</v>
      </c>
      <c r="G105" s="8">
        <v>-4.9308189207450177E-2</v>
      </c>
      <c r="H105" s="8">
        <v>-4.7842474109527723E-2</v>
      </c>
      <c r="I105" s="8">
        <v>-4.5552747662601867E-2</v>
      </c>
    </row>
    <row r="106" spans="1:9">
      <c r="A106" s="10" t="s">
        <v>316</v>
      </c>
      <c r="B106" s="8">
        <v>0.95270207659613659</v>
      </c>
      <c r="C106" s="8">
        <v>0.93685591816153002</v>
      </c>
      <c r="D106" s="8">
        <v>0.93443813557232791</v>
      </c>
      <c r="E106" s="65">
        <v>0.9416022755828477</v>
      </c>
      <c r="F106" s="8">
        <v>0.94270021345234056</v>
      </c>
      <c r="G106" s="8">
        <v>0.94413840016829165</v>
      </c>
      <c r="H106" s="8">
        <v>0.94640094561425336</v>
      </c>
      <c r="I106" s="8">
        <v>0.94928322778988516</v>
      </c>
    </row>
    <row r="107" spans="1:9">
      <c r="A107" s="81" t="s">
        <v>317</v>
      </c>
      <c r="B107" s="8">
        <v>0.11419932607935705</v>
      </c>
      <c r="C107" s="8">
        <v>0.12368270466748241</v>
      </c>
      <c r="D107" s="8">
        <v>0.12404756240784538</v>
      </c>
      <c r="E107" s="65">
        <v>0.12171208926939957</v>
      </c>
      <c r="F107" s="8">
        <v>0.12049425970310396</v>
      </c>
      <c r="G107" s="8">
        <v>0.12025508495513862</v>
      </c>
      <c r="H107" s="8">
        <v>0.12008105265028915</v>
      </c>
      <c r="I107" s="8">
        <v>0.11981919003815773</v>
      </c>
    </row>
    <row r="108" spans="1:9">
      <c r="A108" s="46" t="s">
        <v>312</v>
      </c>
      <c r="B108" s="8">
        <v>8.4251177239843076E-3</v>
      </c>
      <c r="C108" s="8">
        <v>7.7826659011952506E-3</v>
      </c>
      <c r="D108" s="8">
        <v>4.4840404343935731E-3</v>
      </c>
      <c r="E108" s="65">
        <v>2.2400089456997255E-3</v>
      </c>
      <c r="F108" s="8">
        <v>1.1221899477768234E-3</v>
      </c>
      <c r="G108" s="8">
        <v>9.8301159363873539E-4</v>
      </c>
      <c r="H108" s="8">
        <v>9.0893372782403683E-4</v>
      </c>
      <c r="I108" s="8">
        <v>7.4705599240692275E-4</v>
      </c>
    </row>
    <row r="109" spans="1:9">
      <c r="A109" s="46" t="s">
        <v>313</v>
      </c>
      <c r="B109" s="8">
        <v>0.10577420835537275</v>
      </c>
      <c r="C109" s="8">
        <v>0.11590003876628716</v>
      </c>
      <c r="D109" s="8">
        <v>0.1195635219734518</v>
      </c>
      <c r="E109" s="65">
        <v>0.11947208032369984</v>
      </c>
      <c r="F109" s="8">
        <v>0.11937206975532713</v>
      </c>
      <c r="G109" s="8">
        <v>0.11927207336149989</v>
      </c>
      <c r="H109" s="8">
        <v>0.11917211892246511</v>
      </c>
      <c r="I109" s="8">
        <v>0.1190721340457508</v>
      </c>
    </row>
    <row r="110" spans="1:9">
      <c r="A110" s="10" t="s">
        <v>318</v>
      </c>
      <c r="B110" s="8">
        <v>1.0669014026754937</v>
      </c>
      <c r="C110" s="8">
        <v>1.0605386228290123</v>
      </c>
      <c r="D110" s="8">
        <v>1.0584856979801733</v>
      </c>
      <c r="E110" s="65">
        <v>1.0633143648522474</v>
      </c>
      <c r="F110" s="8">
        <v>1.0631944731554446</v>
      </c>
      <c r="G110" s="8">
        <v>1.0643934851234302</v>
      </c>
      <c r="H110" s="8">
        <v>1.0664819982645426</v>
      </c>
      <c r="I110" s="8">
        <v>1.0691024178280431</v>
      </c>
    </row>
    <row r="111" spans="1:9">
      <c r="A111" s="81" t="s">
        <v>319</v>
      </c>
      <c r="B111" s="8">
        <v>1.0023775719260959</v>
      </c>
      <c r="C111" s="8">
        <v>0.98449971817702242</v>
      </c>
      <c r="D111" s="8">
        <v>0.94196561657272526</v>
      </c>
      <c r="E111" s="65">
        <v>0.94944511010399169</v>
      </c>
      <c r="F111" s="8">
        <v>0.95624386486943025</v>
      </c>
      <c r="G111" s="8">
        <v>0.95791148483027444</v>
      </c>
      <c r="H111" s="8">
        <v>0.95967218598157567</v>
      </c>
      <c r="I111" s="8">
        <v>0.9617131189195478</v>
      </c>
    </row>
    <row r="112" spans="1:9">
      <c r="A112" s="81" t="s">
        <v>320</v>
      </c>
      <c r="B112" s="8">
        <v>0.23856515323833583</v>
      </c>
      <c r="C112" s="8">
        <v>0.18971668196236308</v>
      </c>
      <c r="D112" s="8">
        <v>0.20706649418069148</v>
      </c>
      <c r="E112" s="65">
        <v>0.22719821933880893</v>
      </c>
      <c r="F112" s="8">
        <v>0.2381057906182559</v>
      </c>
      <c r="G112" s="8">
        <v>0.23625383893333204</v>
      </c>
      <c r="H112" s="8">
        <v>0.23663897717889598</v>
      </c>
      <c r="I112" s="8">
        <v>0.23771611162585354</v>
      </c>
    </row>
    <row r="113" spans="1:9">
      <c r="A113" s="46" t="s">
        <v>321</v>
      </c>
      <c r="B113" s="8">
        <v>0.11357716522778549</v>
      </c>
      <c r="C113" s="8">
        <v>8.5697372497503976E-2</v>
      </c>
      <c r="D113" s="8">
        <v>0.16596669651540788</v>
      </c>
      <c r="E113" s="65">
        <v>0.17352572339232897</v>
      </c>
      <c r="F113" s="8">
        <v>0.18681491780253962</v>
      </c>
      <c r="G113" s="8">
        <v>0.18830297028967613</v>
      </c>
      <c r="H113" s="8">
        <v>0.19217359583878027</v>
      </c>
      <c r="I113" s="8">
        <v>0.19660638609609277</v>
      </c>
    </row>
    <row r="114" spans="1:9">
      <c r="A114" s="84" t="s">
        <v>312</v>
      </c>
      <c r="B114" s="8">
        <v>-1.1217120097119037E-2</v>
      </c>
      <c r="C114" s="8">
        <v>6.2574597420878442E-3</v>
      </c>
      <c r="D114" s="8">
        <v>5.2493945466064937E-2</v>
      </c>
      <c r="E114" s="65">
        <v>4.5593782083328122E-2</v>
      </c>
      <c r="F114" s="8">
        <v>3.868602188388523E-2</v>
      </c>
      <c r="G114" s="8">
        <v>3.833745215191068E-2</v>
      </c>
      <c r="H114" s="8">
        <v>3.9245738514713413E-2</v>
      </c>
      <c r="I114" s="8">
        <v>3.9864775394814415E-2</v>
      </c>
    </row>
    <row r="115" spans="1:9">
      <c r="A115" s="84" t="s">
        <v>313</v>
      </c>
      <c r="B115" s="8">
        <v>0.12479428532490454</v>
      </c>
      <c r="C115" s="8">
        <v>7.9439912755416134E-2</v>
      </c>
      <c r="D115" s="8">
        <v>0.11347275104934294</v>
      </c>
      <c r="E115" s="65">
        <v>0.12793194130900085</v>
      </c>
      <c r="F115" s="8">
        <v>0.14812889591865439</v>
      </c>
      <c r="G115" s="8">
        <v>0.14996551813776546</v>
      </c>
      <c r="H115" s="8">
        <v>0.15292785732406686</v>
      </c>
      <c r="I115" s="8">
        <v>0.15674161070127837</v>
      </c>
    </row>
    <row r="116" spans="1:9">
      <c r="A116" s="90" t="s">
        <v>322</v>
      </c>
      <c r="B116" s="18">
        <v>0.12498798801055033</v>
      </c>
      <c r="C116" s="18">
        <v>0.1040193094648591</v>
      </c>
      <c r="D116" s="18">
        <v>4.1099797665283572E-2</v>
      </c>
      <c r="E116" s="66">
        <v>5.367249594647993E-2</v>
      </c>
      <c r="F116" s="18">
        <v>5.1290872815716301E-2</v>
      </c>
      <c r="G116" s="18">
        <v>4.7950868643655921E-2</v>
      </c>
      <c r="H116" s="18">
        <v>4.4465381340115726E-2</v>
      </c>
      <c r="I116" s="18">
        <v>4.110972552976077E-2</v>
      </c>
    </row>
    <row r="117" spans="1:9">
      <c r="A117" s="24"/>
      <c r="B117" s="24"/>
      <c r="C117" s="24"/>
      <c r="D117" s="24"/>
      <c r="E117" s="24"/>
      <c r="F117" s="24"/>
      <c r="G117" s="24"/>
      <c r="H117" s="24"/>
      <c r="I117" s="24"/>
    </row>
  </sheetData>
  <phoneticPr fontId="0" type="noConversion"/>
  <pageMargins left="0.511811023622047" right="0.511811023622047" top="0.78740157480314998" bottom="0.43307086614173201" header="0.47244094488188998" footer="0.31496062992126"/>
  <pageSetup paperSize="9" scale="82" fitToHeight="2" orientation="portrait" r:id="rId1"/>
  <headerFooter alignWithMargins="0"/>
  <rowBreaks count="1" manualBreakCount="1">
    <brk id="55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"/>
  <sheetViews>
    <sheetView zoomScaleNormal="100" zoomScaleSheetLayoutView="90" workbookViewId="0">
      <pane xSplit="1" ySplit="7" topLeftCell="B8" activePane="bottomRight" state="frozen"/>
      <selection activeCell="A73" sqref="A73"/>
      <selection pane="topRight" activeCell="A73" sqref="A73"/>
      <selection pane="bottomLeft" activeCell="A73" sqref="A73"/>
      <selection pane="bottomRight" activeCell="B127" sqref="B127"/>
    </sheetView>
  </sheetViews>
  <sheetFormatPr defaultColWidth="9.140625" defaultRowHeight="12.75"/>
  <cols>
    <col min="1" max="1" width="51.7109375" style="10" customWidth="1"/>
    <col min="2" max="9" width="8.7109375" style="10" customWidth="1"/>
    <col min="10" max="10" width="2.140625" style="10" customWidth="1"/>
    <col min="11" max="16384" width="9.140625" style="10"/>
  </cols>
  <sheetData>
    <row r="1" spans="1:9">
      <c r="E1" s="92"/>
      <c r="F1" s="78"/>
      <c r="H1" s="78"/>
      <c r="I1" s="78" t="s">
        <v>660</v>
      </c>
    </row>
    <row r="2" spans="1:9" ht="18">
      <c r="A2" s="79" t="s">
        <v>268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4.5" customHeight="1">
      <c r="A4" s="24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4.5" customHeight="1">
      <c r="A7" s="26"/>
      <c r="B7" s="26"/>
      <c r="C7" s="26"/>
      <c r="D7" s="26"/>
      <c r="E7" s="60"/>
      <c r="F7" s="26"/>
      <c r="G7" s="26"/>
      <c r="H7" s="26"/>
      <c r="I7" s="26"/>
    </row>
    <row r="8" spans="1:9">
      <c r="E8" s="59"/>
      <c r="F8" s="91"/>
      <c r="G8" s="91"/>
      <c r="H8" s="91"/>
      <c r="I8" s="91"/>
    </row>
    <row r="9" spans="1:9">
      <c r="A9" s="10" t="s">
        <v>310</v>
      </c>
      <c r="E9" s="59"/>
    </row>
    <row r="10" spans="1:9">
      <c r="E10" s="93"/>
    </row>
    <row r="11" spans="1:9">
      <c r="A11" s="10" t="s">
        <v>290</v>
      </c>
      <c r="B11" s="40">
        <v>12407.017042519999</v>
      </c>
      <c r="C11" s="40">
        <v>15142.672793029997</v>
      </c>
      <c r="D11" s="40">
        <v>19377.554386989999</v>
      </c>
      <c r="E11" s="47">
        <v>21215</v>
      </c>
      <c r="F11" s="40">
        <v>22800</v>
      </c>
      <c r="G11" s="40">
        <v>24500</v>
      </c>
      <c r="H11" s="40">
        <v>26400</v>
      </c>
      <c r="I11" s="40">
        <v>28490</v>
      </c>
    </row>
    <row r="12" spans="1:9">
      <c r="A12" s="81" t="s">
        <v>270</v>
      </c>
      <c r="B12" s="40">
        <v>10964.412546380001</v>
      </c>
      <c r="C12" s="40">
        <v>13379.96057761</v>
      </c>
      <c r="D12" s="40">
        <v>17385.944340730002</v>
      </c>
      <c r="E12" s="47">
        <v>19100</v>
      </c>
      <c r="F12" s="40">
        <v>20700</v>
      </c>
      <c r="G12" s="40">
        <v>22350</v>
      </c>
      <c r="H12" s="40">
        <v>24200</v>
      </c>
      <c r="I12" s="40">
        <v>26200</v>
      </c>
    </row>
    <row r="13" spans="1:9">
      <c r="A13" s="46" t="s">
        <v>330</v>
      </c>
      <c r="B13" s="40">
        <v>6530.9947443500005</v>
      </c>
      <c r="C13" s="40">
        <v>7984.6926452199996</v>
      </c>
      <c r="D13" s="40">
        <v>9589.0883308600005</v>
      </c>
      <c r="E13" s="47">
        <v>10378</v>
      </c>
      <c r="F13" s="40">
        <v>11218</v>
      </c>
      <c r="G13" s="40">
        <v>12083</v>
      </c>
      <c r="H13" s="40">
        <v>13058</v>
      </c>
      <c r="I13" s="40">
        <v>14109</v>
      </c>
    </row>
    <row r="14" spans="1:9">
      <c r="A14" s="46" t="s">
        <v>331</v>
      </c>
      <c r="B14" s="40">
        <v>4433.4178020300005</v>
      </c>
      <c r="C14" s="40">
        <v>5395.2679323899993</v>
      </c>
      <c r="D14" s="40">
        <v>7796.8560098700009</v>
      </c>
      <c r="E14" s="47">
        <v>8722</v>
      </c>
      <c r="F14" s="40">
        <v>9482</v>
      </c>
      <c r="G14" s="40">
        <v>10267</v>
      </c>
      <c r="H14" s="40">
        <v>11142</v>
      </c>
      <c r="I14" s="40">
        <v>12091</v>
      </c>
    </row>
    <row r="15" spans="1:9">
      <c r="A15" s="81" t="s">
        <v>332</v>
      </c>
      <c r="B15" s="40">
        <v>0</v>
      </c>
      <c r="C15" s="40">
        <v>0</v>
      </c>
      <c r="D15" s="40">
        <v>0</v>
      </c>
      <c r="E15" s="47">
        <v>0</v>
      </c>
      <c r="F15" s="40">
        <v>0</v>
      </c>
      <c r="G15" s="40">
        <v>0</v>
      </c>
      <c r="H15" s="40">
        <v>0</v>
      </c>
      <c r="I15" s="40">
        <v>0</v>
      </c>
    </row>
    <row r="16" spans="1:9">
      <c r="A16" s="81" t="s">
        <v>333</v>
      </c>
      <c r="B16" s="40">
        <v>460.10757485999989</v>
      </c>
      <c r="C16" s="40">
        <v>494.44706938000013</v>
      </c>
      <c r="D16" s="40">
        <v>364.65836137999997</v>
      </c>
      <c r="E16" s="47">
        <v>415</v>
      </c>
      <c r="F16" s="40">
        <v>360</v>
      </c>
      <c r="G16" s="40">
        <v>370</v>
      </c>
      <c r="H16" s="40">
        <v>380</v>
      </c>
      <c r="I16" s="40">
        <v>390</v>
      </c>
    </row>
    <row r="17" spans="1:10">
      <c r="A17" s="81" t="s">
        <v>334</v>
      </c>
      <c r="B17" s="40">
        <v>982.49692127999947</v>
      </c>
      <c r="C17" s="40">
        <v>1268.2651460399968</v>
      </c>
      <c r="D17" s="40">
        <v>1626.9516848799972</v>
      </c>
      <c r="E17" s="47">
        <v>1700</v>
      </c>
      <c r="F17" s="40">
        <v>1740</v>
      </c>
      <c r="G17" s="40">
        <v>1780</v>
      </c>
      <c r="H17" s="40">
        <v>1820</v>
      </c>
      <c r="I17" s="40">
        <v>1900</v>
      </c>
    </row>
    <row r="18" spans="1:10">
      <c r="B18" s="52"/>
      <c r="C18" s="52"/>
      <c r="D18" s="52"/>
      <c r="E18" s="47"/>
      <c r="F18" s="52"/>
      <c r="G18" s="52"/>
      <c r="H18" s="52"/>
      <c r="I18" s="52"/>
      <c r="J18" s="91"/>
    </row>
    <row r="19" spans="1:10">
      <c r="A19" s="10" t="s">
        <v>272</v>
      </c>
      <c r="B19" s="40">
        <v>12959.647939160001</v>
      </c>
      <c r="C19" s="40">
        <v>14767.204410890001</v>
      </c>
      <c r="D19" s="40">
        <v>15610.893543649998</v>
      </c>
      <c r="E19" s="47">
        <v>17653</v>
      </c>
      <c r="F19" s="40">
        <v>19525</v>
      </c>
      <c r="G19" s="40">
        <v>20990</v>
      </c>
      <c r="H19" s="40">
        <v>22514</v>
      </c>
      <c r="I19" s="40">
        <v>24221</v>
      </c>
    </row>
    <row r="20" spans="1:10">
      <c r="A20" s="81" t="s">
        <v>335</v>
      </c>
      <c r="B20" s="40">
        <v>1850.79743667</v>
      </c>
      <c r="C20" s="40">
        <v>1984.5481390099999</v>
      </c>
      <c r="D20" s="40">
        <v>2214.4470772199998</v>
      </c>
      <c r="E20" s="47">
        <v>2735</v>
      </c>
      <c r="F20" s="40">
        <v>2970</v>
      </c>
      <c r="G20" s="40">
        <v>3200</v>
      </c>
      <c r="H20" s="40">
        <v>3450</v>
      </c>
      <c r="I20" s="40">
        <v>3731</v>
      </c>
    </row>
    <row r="21" spans="1:10">
      <c r="A21" s="81" t="s">
        <v>336</v>
      </c>
      <c r="B21" s="40">
        <v>1880.7120074899997</v>
      </c>
      <c r="C21" s="40">
        <v>2202.5704847799998</v>
      </c>
      <c r="D21" s="40">
        <v>2379.6968199399998</v>
      </c>
      <c r="E21" s="47">
        <v>2599</v>
      </c>
      <c r="F21" s="40">
        <v>2809</v>
      </c>
      <c r="G21" s="40">
        <v>3039</v>
      </c>
      <c r="H21" s="40">
        <v>3240</v>
      </c>
      <c r="I21" s="40">
        <v>3500</v>
      </c>
    </row>
    <row r="22" spans="1:10">
      <c r="A22" s="81" t="s">
        <v>337</v>
      </c>
      <c r="B22" s="40">
        <v>769.27205862999995</v>
      </c>
      <c r="C22" s="40">
        <v>799.72152873000005</v>
      </c>
      <c r="D22" s="40">
        <v>761.08970908999993</v>
      </c>
      <c r="E22" s="47">
        <v>1180</v>
      </c>
      <c r="F22" s="40">
        <v>1369</v>
      </c>
      <c r="G22" s="40">
        <v>1490</v>
      </c>
      <c r="H22" s="40">
        <v>1587</v>
      </c>
      <c r="I22" s="40">
        <v>1600</v>
      </c>
    </row>
    <row r="23" spans="1:10">
      <c r="A23" s="46" t="s">
        <v>338</v>
      </c>
      <c r="B23" s="40">
        <v>336.49556331000002</v>
      </c>
      <c r="C23" s="40">
        <v>283.66385989999998</v>
      </c>
      <c r="D23" s="40">
        <v>236.36133602999999</v>
      </c>
      <c r="E23" s="47">
        <v>505</v>
      </c>
      <c r="F23" s="40">
        <v>575</v>
      </c>
      <c r="G23" s="40">
        <v>600</v>
      </c>
      <c r="H23" s="40">
        <v>570</v>
      </c>
      <c r="I23" s="40">
        <v>553</v>
      </c>
    </row>
    <row r="24" spans="1:10">
      <c r="A24" s="46" t="s">
        <v>339</v>
      </c>
      <c r="B24" s="40">
        <v>432.77649531999998</v>
      </c>
      <c r="C24" s="40">
        <v>516.05766883000001</v>
      </c>
      <c r="D24" s="40">
        <v>524.72837305999997</v>
      </c>
      <c r="E24" s="47">
        <v>675</v>
      </c>
      <c r="F24" s="40">
        <v>794</v>
      </c>
      <c r="G24" s="40">
        <v>890</v>
      </c>
      <c r="H24" s="40">
        <v>1017</v>
      </c>
      <c r="I24" s="40">
        <v>1047</v>
      </c>
    </row>
    <row r="25" spans="1:10">
      <c r="A25" s="81" t="s">
        <v>340</v>
      </c>
      <c r="B25" s="40">
        <v>1643.29729677</v>
      </c>
      <c r="C25" s="40">
        <v>1827.7840825599997</v>
      </c>
      <c r="D25" s="40">
        <v>2285.5654151700001</v>
      </c>
      <c r="E25" s="47">
        <v>2120</v>
      </c>
      <c r="F25" s="40">
        <v>2365</v>
      </c>
      <c r="G25" s="40">
        <v>2557</v>
      </c>
      <c r="H25" s="40">
        <v>2730</v>
      </c>
      <c r="I25" s="40">
        <v>2950</v>
      </c>
    </row>
    <row r="26" spans="1:10">
      <c r="A26" s="81" t="s">
        <v>333</v>
      </c>
      <c r="B26" s="40">
        <v>45.029522579999991</v>
      </c>
      <c r="C26" s="40">
        <v>27.461248440000041</v>
      </c>
      <c r="D26" s="40">
        <v>42.909645900000008</v>
      </c>
      <c r="E26" s="47">
        <v>240</v>
      </c>
      <c r="F26" s="40">
        <v>265</v>
      </c>
      <c r="G26" s="40">
        <v>280</v>
      </c>
      <c r="H26" s="40">
        <v>290</v>
      </c>
      <c r="I26" s="40">
        <v>310</v>
      </c>
    </row>
    <row r="27" spans="1:10">
      <c r="A27" s="81" t="s">
        <v>341</v>
      </c>
      <c r="B27" s="40">
        <v>5574.9633534099994</v>
      </c>
      <c r="C27" s="40">
        <v>6341.8826773800001</v>
      </c>
      <c r="D27" s="40">
        <v>6330.5985926899994</v>
      </c>
      <c r="E27" s="47">
        <v>7054</v>
      </c>
      <c r="F27" s="40">
        <v>7817</v>
      </c>
      <c r="G27" s="40">
        <v>8329</v>
      </c>
      <c r="H27" s="40">
        <v>9057</v>
      </c>
      <c r="I27" s="40">
        <v>9790</v>
      </c>
    </row>
    <row r="28" spans="1:10">
      <c r="A28" s="81" t="s">
        <v>342</v>
      </c>
      <c r="B28" s="40">
        <v>1195.5762636100001</v>
      </c>
      <c r="C28" s="40">
        <v>1583.2362499900003</v>
      </c>
      <c r="D28" s="40">
        <v>1596.5862836399999</v>
      </c>
      <c r="E28" s="47">
        <v>1725</v>
      </c>
      <c r="F28" s="40">
        <v>1930</v>
      </c>
      <c r="G28" s="40">
        <v>2095</v>
      </c>
      <c r="H28" s="40">
        <v>2160</v>
      </c>
      <c r="I28" s="40">
        <v>2340</v>
      </c>
    </row>
    <row r="29" spans="1:10">
      <c r="B29" s="40"/>
      <c r="C29" s="40"/>
      <c r="D29" s="40"/>
      <c r="E29" s="47"/>
      <c r="F29" s="40"/>
      <c r="G29" s="40"/>
      <c r="H29" s="40"/>
      <c r="I29" s="40"/>
    </row>
    <row r="30" spans="1:10">
      <c r="A30" s="10" t="s">
        <v>293</v>
      </c>
      <c r="B30" s="40">
        <v>-552.63089664000108</v>
      </c>
      <c r="C30" s="40">
        <v>375.46838213999581</v>
      </c>
      <c r="D30" s="40">
        <v>3766.6608433400015</v>
      </c>
      <c r="E30" s="47">
        <v>3562</v>
      </c>
      <c r="F30" s="40">
        <v>3275</v>
      </c>
      <c r="G30" s="40">
        <v>3510</v>
      </c>
      <c r="H30" s="40">
        <v>3886</v>
      </c>
      <c r="I30" s="40">
        <v>4269</v>
      </c>
    </row>
    <row r="31" spans="1:10">
      <c r="B31" s="40"/>
      <c r="C31" s="40"/>
      <c r="D31" s="40"/>
      <c r="E31" s="47"/>
      <c r="F31" s="40"/>
      <c r="G31" s="40"/>
      <c r="H31" s="40"/>
      <c r="I31" s="40"/>
    </row>
    <row r="32" spans="1:10">
      <c r="A32" s="10" t="s">
        <v>343</v>
      </c>
      <c r="B32" s="40">
        <v>4021.5271392499999</v>
      </c>
      <c r="C32" s="40">
        <v>4169.3399593600006</v>
      </c>
      <c r="D32" s="40">
        <v>5532.6674274599991</v>
      </c>
      <c r="E32" s="47">
        <v>5850</v>
      </c>
      <c r="F32" s="40">
        <v>5300</v>
      </c>
      <c r="G32" s="40">
        <v>5500</v>
      </c>
      <c r="H32" s="40">
        <v>5950</v>
      </c>
      <c r="I32" s="40">
        <v>6450</v>
      </c>
    </row>
    <row r="33" spans="1:10">
      <c r="A33" s="46" t="s">
        <v>344</v>
      </c>
      <c r="B33" s="40">
        <v>4229.42366322</v>
      </c>
      <c r="C33" s="40">
        <v>4591.0072898300004</v>
      </c>
      <c r="D33" s="40">
        <v>5968.2438855599994</v>
      </c>
      <c r="E33" s="47">
        <v>6200</v>
      </c>
      <c r="F33" s="40">
        <v>5600</v>
      </c>
      <c r="G33" s="40">
        <v>5800</v>
      </c>
      <c r="H33" s="40">
        <v>6200</v>
      </c>
      <c r="I33" s="40">
        <v>6700</v>
      </c>
      <c r="J33" s="91"/>
    </row>
    <row r="34" spans="1:10">
      <c r="A34" s="46" t="s">
        <v>345</v>
      </c>
      <c r="B34" s="40">
        <v>-207.89652397</v>
      </c>
      <c r="C34" s="40">
        <v>-421.66733047000002</v>
      </c>
      <c r="D34" s="40">
        <v>-435.57645810000002</v>
      </c>
      <c r="E34" s="47">
        <v>-350</v>
      </c>
      <c r="F34" s="40">
        <v>-300</v>
      </c>
      <c r="G34" s="40">
        <v>-300</v>
      </c>
      <c r="H34" s="40">
        <v>-250</v>
      </c>
      <c r="I34" s="40">
        <v>-250</v>
      </c>
    </row>
    <row r="35" spans="1:10">
      <c r="B35" s="40"/>
      <c r="C35" s="40"/>
      <c r="D35" s="40"/>
      <c r="E35" s="47"/>
      <c r="F35" s="40"/>
      <c r="G35" s="40"/>
      <c r="H35" s="40"/>
      <c r="I35" s="40"/>
    </row>
    <row r="36" spans="1:10">
      <c r="A36" s="10" t="s">
        <v>294</v>
      </c>
      <c r="B36" s="40">
        <v>-4574.158035890001</v>
      </c>
      <c r="C36" s="40">
        <v>-3793.8715772200048</v>
      </c>
      <c r="D36" s="40">
        <v>-1766.0065841199976</v>
      </c>
      <c r="E36" s="47">
        <v>-2288</v>
      </c>
      <c r="F36" s="40">
        <v>-2025</v>
      </c>
      <c r="G36" s="40">
        <v>-1990</v>
      </c>
      <c r="H36" s="40">
        <v>-2064</v>
      </c>
      <c r="I36" s="40">
        <v>-2181</v>
      </c>
    </row>
    <row r="37" spans="1:10">
      <c r="B37" s="40"/>
      <c r="C37" s="40"/>
      <c r="D37" s="40"/>
      <c r="E37" s="47"/>
      <c r="F37" s="40"/>
      <c r="G37" s="40"/>
      <c r="H37" s="40"/>
      <c r="I37" s="40"/>
    </row>
    <row r="38" spans="1:10">
      <c r="A38" s="81" t="s">
        <v>346</v>
      </c>
      <c r="B38" s="40">
        <v>36.641864550704014</v>
      </c>
      <c r="C38" s="40">
        <v>38.249072670000004</v>
      </c>
      <c r="D38" s="40">
        <v>341.13155728999999</v>
      </c>
      <c r="E38" s="47">
        <v>-120</v>
      </c>
      <c r="F38" s="40">
        <v>120</v>
      </c>
      <c r="G38" s="40">
        <v>120</v>
      </c>
      <c r="H38" s="40">
        <v>120</v>
      </c>
      <c r="I38" s="40">
        <v>120</v>
      </c>
    </row>
    <row r="39" spans="1:10">
      <c r="A39" s="46" t="s">
        <v>344</v>
      </c>
      <c r="B39" s="40">
        <v>204.03969711000002</v>
      </c>
      <c r="C39" s="40">
        <v>180.44627057</v>
      </c>
      <c r="D39" s="40">
        <v>443.54782467000001</v>
      </c>
      <c r="E39" s="47">
        <v>320</v>
      </c>
      <c r="F39" s="40">
        <v>250</v>
      </c>
      <c r="G39" s="40">
        <v>250</v>
      </c>
      <c r="H39" s="40">
        <v>250</v>
      </c>
      <c r="I39" s="40">
        <v>250</v>
      </c>
    </row>
    <row r="40" spans="1:10">
      <c r="A40" s="46" t="s">
        <v>345</v>
      </c>
      <c r="B40" s="40">
        <v>-167.39783255929601</v>
      </c>
      <c r="C40" s="40">
        <v>-142.19719789999999</v>
      </c>
      <c r="D40" s="40">
        <v>-102.41626738000001</v>
      </c>
      <c r="E40" s="47">
        <v>-440</v>
      </c>
      <c r="F40" s="40">
        <v>-130</v>
      </c>
      <c r="G40" s="40">
        <v>-130</v>
      </c>
      <c r="H40" s="40">
        <v>-130</v>
      </c>
      <c r="I40" s="40">
        <v>-130</v>
      </c>
    </row>
    <row r="41" spans="1:10">
      <c r="A41" s="81" t="s">
        <v>347</v>
      </c>
      <c r="B41" s="40">
        <v>6332.4396223707045</v>
      </c>
      <c r="C41" s="40">
        <v>2521.0547830100008</v>
      </c>
      <c r="D41" s="40">
        <v>2706.6815038999998</v>
      </c>
      <c r="E41" s="47">
        <v>2419</v>
      </c>
      <c r="F41" s="40">
        <v>2424</v>
      </c>
      <c r="G41" s="40">
        <v>2469</v>
      </c>
      <c r="H41" s="40">
        <v>2470</v>
      </c>
      <c r="I41" s="40">
        <v>2544</v>
      </c>
    </row>
    <row r="42" spans="1:10">
      <c r="A42" s="46" t="s">
        <v>339</v>
      </c>
      <c r="B42" s="40">
        <v>1970.010210780704</v>
      </c>
      <c r="C42" s="40">
        <v>-376.73188506000002</v>
      </c>
      <c r="D42" s="40">
        <v>1297.2681443900001</v>
      </c>
      <c r="E42" s="47">
        <v>1345</v>
      </c>
      <c r="F42" s="40">
        <v>1455</v>
      </c>
      <c r="G42" s="40">
        <v>1555</v>
      </c>
      <c r="H42" s="40">
        <v>1655</v>
      </c>
      <c r="I42" s="40">
        <v>1820</v>
      </c>
      <c r="J42" s="91"/>
    </row>
    <row r="43" spans="1:10">
      <c r="A43" s="84" t="s">
        <v>348</v>
      </c>
      <c r="B43" s="40">
        <v>-40</v>
      </c>
      <c r="C43" s="40">
        <v>-40</v>
      </c>
      <c r="D43" s="40">
        <v>-40</v>
      </c>
      <c r="E43" s="47">
        <v>-40</v>
      </c>
      <c r="F43" s="40">
        <v>-40</v>
      </c>
      <c r="G43" s="40">
        <v>-40</v>
      </c>
      <c r="H43" s="40">
        <v>0</v>
      </c>
      <c r="I43" s="40">
        <v>0</v>
      </c>
    </row>
    <row r="44" spans="1:10">
      <c r="A44" s="84" t="s">
        <v>349</v>
      </c>
      <c r="B44" s="40">
        <v>2010.010210780704</v>
      </c>
      <c r="C44" s="40">
        <v>-336.73188506000002</v>
      </c>
      <c r="D44" s="40">
        <v>1337.2681443900001</v>
      </c>
      <c r="E44" s="47">
        <v>1385</v>
      </c>
      <c r="F44" s="40">
        <v>1495</v>
      </c>
      <c r="G44" s="40">
        <v>1595</v>
      </c>
      <c r="H44" s="40">
        <v>1655</v>
      </c>
      <c r="I44" s="40">
        <v>1820</v>
      </c>
    </row>
    <row r="45" spans="1:10">
      <c r="A45" s="84" t="s">
        <v>350</v>
      </c>
      <c r="B45" s="40">
        <v>0</v>
      </c>
      <c r="C45" s="40">
        <v>0</v>
      </c>
      <c r="D45" s="40">
        <v>0</v>
      </c>
      <c r="E45" s="47">
        <v>0</v>
      </c>
      <c r="F45" s="40">
        <v>0</v>
      </c>
      <c r="G45" s="40">
        <v>0</v>
      </c>
      <c r="H45" s="40">
        <v>0</v>
      </c>
      <c r="I45" s="40">
        <v>0</v>
      </c>
      <c r="J45" s="91"/>
    </row>
    <row r="46" spans="1:10">
      <c r="A46" s="46" t="s">
        <v>338</v>
      </c>
      <c r="B46" s="40">
        <v>4362.4294115900002</v>
      </c>
      <c r="C46" s="40">
        <v>2897.7866680700008</v>
      </c>
      <c r="D46" s="40">
        <v>1409.4133595099997</v>
      </c>
      <c r="E46" s="47">
        <v>1074</v>
      </c>
      <c r="F46" s="40">
        <v>969</v>
      </c>
      <c r="G46" s="40">
        <v>914</v>
      </c>
      <c r="H46" s="40">
        <v>815</v>
      </c>
      <c r="I46" s="40">
        <v>724</v>
      </c>
    </row>
    <row r="47" spans="1:10">
      <c r="A47" s="84" t="s">
        <v>351</v>
      </c>
      <c r="B47" s="40">
        <v>5264.3485523400004</v>
      </c>
      <c r="C47" s="40">
        <v>5553.5989955500008</v>
      </c>
      <c r="D47" s="40">
        <v>2385.5430232299996</v>
      </c>
      <c r="E47" s="47">
        <v>2244</v>
      </c>
      <c r="F47" s="40">
        <v>2100</v>
      </c>
      <c r="G47" s="40">
        <v>2100</v>
      </c>
      <c r="H47" s="40">
        <v>3400</v>
      </c>
      <c r="I47" s="40">
        <v>2000</v>
      </c>
    </row>
    <row r="48" spans="1:10">
      <c r="A48" s="84" t="s">
        <v>352</v>
      </c>
      <c r="B48" s="40">
        <v>-901.91914075</v>
      </c>
      <c r="C48" s="40">
        <v>-2655.81232748</v>
      </c>
      <c r="D48" s="40">
        <v>-976.12966371999994</v>
      </c>
      <c r="E48" s="47">
        <v>-1170</v>
      </c>
      <c r="F48" s="40">
        <v>-1131</v>
      </c>
      <c r="G48" s="40">
        <v>-1186</v>
      </c>
      <c r="H48" s="40">
        <v>-2585</v>
      </c>
      <c r="I48" s="40">
        <v>-1276</v>
      </c>
    </row>
    <row r="49" spans="1:10">
      <c r="A49" s="81" t="s">
        <v>353</v>
      </c>
      <c r="B49" s="40">
        <v>1721.6397219299997</v>
      </c>
      <c r="C49" s="40">
        <v>-1311.0658668800038</v>
      </c>
      <c r="D49" s="40">
        <v>599.54336249000244</v>
      </c>
      <c r="E49" s="47">
        <v>251</v>
      </c>
      <c r="F49" s="40">
        <v>279</v>
      </c>
      <c r="G49" s="40">
        <v>359</v>
      </c>
      <c r="H49" s="40">
        <v>286</v>
      </c>
      <c r="I49" s="40">
        <v>243</v>
      </c>
    </row>
    <row r="50" spans="1:10">
      <c r="A50" s="46" t="s">
        <v>354</v>
      </c>
      <c r="B50" s="40">
        <v>-3.70900000000006</v>
      </c>
      <c r="C50" s="40">
        <v>232.18599448999998</v>
      </c>
      <c r="D50" s="40">
        <v>100.36921624999968</v>
      </c>
      <c r="E50" s="47">
        <v>251</v>
      </c>
      <c r="F50" s="40">
        <v>279</v>
      </c>
      <c r="G50" s="40">
        <v>359</v>
      </c>
      <c r="H50" s="40">
        <v>286</v>
      </c>
      <c r="I50" s="40">
        <v>243</v>
      </c>
    </row>
    <row r="51" spans="1:10">
      <c r="A51" s="46" t="s">
        <v>355</v>
      </c>
      <c r="B51" s="40">
        <v>1725.3487219299998</v>
      </c>
      <c r="C51" s="40">
        <v>-1543.2518613700038</v>
      </c>
      <c r="D51" s="40">
        <v>499.17414624000276</v>
      </c>
      <c r="E51" s="47">
        <v>0</v>
      </c>
      <c r="F51" s="40">
        <v>0</v>
      </c>
      <c r="G51" s="40">
        <v>0</v>
      </c>
      <c r="H51" s="40">
        <v>0</v>
      </c>
      <c r="I51" s="40">
        <v>0</v>
      </c>
      <c r="J51" s="91"/>
    </row>
    <row r="52" spans="1:10">
      <c r="B52" s="40"/>
      <c r="C52" s="40"/>
      <c r="D52" s="40"/>
      <c r="E52" s="47"/>
      <c r="F52" s="40"/>
      <c r="G52" s="40"/>
      <c r="H52" s="40"/>
      <c r="I52" s="40"/>
    </row>
    <row r="53" spans="1:10">
      <c r="A53" s="10" t="s">
        <v>356</v>
      </c>
      <c r="B53" s="40">
        <v>0</v>
      </c>
      <c r="C53" s="40">
        <v>0</v>
      </c>
      <c r="D53" s="40">
        <v>0</v>
      </c>
      <c r="E53" s="47">
        <v>0</v>
      </c>
      <c r="F53" s="40">
        <v>0</v>
      </c>
      <c r="G53" s="40">
        <v>0</v>
      </c>
      <c r="H53" s="40">
        <v>0</v>
      </c>
      <c r="I53" s="40">
        <v>0</v>
      </c>
    </row>
    <row r="54" spans="1:10">
      <c r="B54" s="43"/>
      <c r="C54" s="43"/>
      <c r="D54" s="43"/>
      <c r="E54" s="43"/>
      <c r="F54" s="43"/>
      <c r="G54" s="43"/>
      <c r="H54" s="43"/>
      <c r="I54" s="43"/>
    </row>
    <row r="55" spans="1:10">
      <c r="A55" s="6" t="s">
        <v>323</v>
      </c>
      <c r="B55" s="51"/>
      <c r="C55" s="51"/>
      <c r="D55" s="51"/>
      <c r="E55" s="51"/>
      <c r="F55" s="51"/>
      <c r="G55" s="51"/>
      <c r="H55" s="51"/>
      <c r="I55" s="51"/>
    </row>
    <row r="56" spans="1:10">
      <c r="B56" s="40"/>
      <c r="C56" s="40"/>
      <c r="D56" s="40"/>
      <c r="E56" s="47"/>
      <c r="F56" s="40"/>
      <c r="G56" s="40"/>
      <c r="H56" s="40"/>
      <c r="I56" s="40"/>
    </row>
    <row r="57" spans="1:10">
      <c r="A57" s="10" t="s">
        <v>634</v>
      </c>
      <c r="B57" s="40">
        <v>-4595.8999004407051</v>
      </c>
      <c r="C57" s="40">
        <v>-3662.2206498900046</v>
      </c>
      <c r="D57" s="40">
        <v>-2203.0381414099975</v>
      </c>
      <c r="E57" s="47">
        <v>-2168</v>
      </c>
      <c r="F57" s="40">
        <v>-2145</v>
      </c>
      <c r="G57" s="40">
        <v>-2110</v>
      </c>
      <c r="H57" s="40">
        <v>-2184</v>
      </c>
      <c r="I57" s="40">
        <v>-2301</v>
      </c>
    </row>
    <row r="58" spans="1:10">
      <c r="A58" s="88" t="s">
        <v>363</v>
      </c>
      <c r="B58" s="5">
        <v>7162.1383855705217</v>
      </c>
      <c r="C58" s="5">
        <v>7737.18</v>
      </c>
      <c r="D58" s="5">
        <v>7917.0956041621266</v>
      </c>
      <c r="E58" s="62">
        <v>8370.77</v>
      </c>
      <c r="F58" s="5">
        <v>8745.0499999999902</v>
      </c>
      <c r="G58" s="5">
        <v>9098.1</v>
      </c>
      <c r="H58" s="5">
        <v>9412.6200000000008</v>
      </c>
      <c r="I58" s="5">
        <v>9692.17</v>
      </c>
    </row>
    <row r="59" spans="1:10">
      <c r="A59" s="88" t="s">
        <v>364</v>
      </c>
      <c r="B59" s="5">
        <v>398.33256087875685</v>
      </c>
      <c r="C59" s="5">
        <v>912.44064518978962</v>
      </c>
      <c r="D59" s="5">
        <v>415.77702671488902</v>
      </c>
      <c r="E59" s="62">
        <v>646.71814671814673</v>
      </c>
      <c r="F59" s="5">
        <v>658.68725868725869</v>
      </c>
      <c r="G59" s="5">
        <v>689.57528957528962</v>
      </c>
      <c r="H59" s="5">
        <v>1218.1467181467183</v>
      </c>
      <c r="I59" s="5">
        <v>706.17760617760621</v>
      </c>
    </row>
    <row r="60" spans="1:10">
      <c r="A60" s="82" t="s">
        <v>365</v>
      </c>
      <c r="B60" s="5">
        <v>290.09972173514296</v>
      </c>
      <c r="C60" s="5">
        <v>824.38875470147855</v>
      </c>
      <c r="D60" s="5">
        <v>334.7260221753296</v>
      </c>
      <c r="E60" s="62">
        <v>451.73745173745175</v>
      </c>
      <c r="F60" s="5">
        <v>436.67953667953668</v>
      </c>
      <c r="G60" s="5">
        <v>457.91505791505796</v>
      </c>
      <c r="H60" s="5">
        <v>998.06949806949808</v>
      </c>
      <c r="I60" s="5">
        <v>492.66409266409266</v>
      </c>
    </row>
    <row r="61" spans="1:10">
      <c r="A61" s="82" t="s">
        <v>366</v>
      </c>
      <c r="B61" s="5">
        <v>108.23283914361387</v>
      </c>
      <c r="C61" s="5">
        <v>88.05189048831113</v>
      </c>
      <c r="D61" s="5">
        <v>81.051004539559401</v>
      </c>
      <c r="E61" s="62">
        <v>194.98069498069498</v>
      </c>
      <c r="F61" s="5">
        <v>222.00772200772201</v>
      </c>
      <c r="G61" s="5">
        <v>231.66023166023166</v>
      </c>
      <c r="H61" s="5">
        <v>220.07722007722009</v>
      </c>
      <c r="I61" s="5">
        <v>213.51351351351352</v>
      </c>
    </row>
    <row r="62" spans="1:10">
      <c r="A62" s="88" t="s">
        <v>367</v>
      </c>
      <c r="B62" s="5">
        <v>6186.1</v>
      </c>
      <c r="C62" s="5">
        <v>5845.2</v>
      </c>
      <c r="D62" s="5">
        <v>7146.2623601799996</v>
      </c>
      <c r="E62" s="62">
        <v>8506.01</v>
      </c>
      <c r="F62" s="5">
        <v>10008.32</v>
      </c>
      <c r="G62" s="5">
        <v>11609.55</v>
      </c>
      <c r="H62" s="5">
        <v>13313.29</v>
      </c>
      <c r="I62" s="5">
        <v>15277.14</v>
      </c>
    </row>
    <row r="63" spans="1:10">
      <c r="A63" s="88" t="s">
        <v>368</v>
      </c>
      <c r="B63" s="21">
        <v>0.47633483459306186</v>
      </c>
      <c r="C63" s="21">
        <v>0.39942268710389417</v>
      </c>
      <c r="D63" s="21">
        <v>0.29812880030611222</v>
      </c>
      <c r="E63" s="61">
        <v>0.2775088752994444</v>
      </c>
      <c r="F63" s="21">
        <v>0.26754992268701849</v>
      </c>
      <c r="G63" s="21">
        <v>0.25737514278243395</v>
      </c>
      <c r="H63" s="21">
        <v>0.2462067751516101</v>
      </c>
      <c r="I63" s="21">
        <v>0.23441422032287379</v>
      </c>
    </row>
    <row r="64" spans="1:10" ht="13.5" customHeight="1">
      <c r="A64" s="88" t="s">
        <v>369</v>
      </c>
      <c r="B64" s="21">
        <v>1.2084679414110941</v>
      </c>
      <c r="C64" s="21">
        <v>0.95684039263849785</v>
      </c>
      <c r="D64" s="21">
        <v>0.60020950316130706</v>
      </c>
      <c r="E64" s="61">
        <v>0.52904767342974668</v>
      </c>
      <c r="F64" s="21">
        <v>0.50748590390343895</v>
      </c>
      <c r="G64" s="21">
        <v>0.4870786109252499</v>
      </c>
      <c r="H64" s="21">
        <v>0.46506946944311711</v>
      </c>
      <c r="I64" s="21">
        <v>0.44240432324937018</v>
      </c>
    </row>
    <row r="65" spans="1:9" ht="25.5">
      <c r="A65" s="88" t="s">
        <v>370</v>
      </c>
      <c r="B65" s="21">
        <v>6.7210671440246894E-2</v>
      </c>
      <c r="C65" s="21">
        <v>0.11283957012796944</v>
      </c>
      <c r="D65" s="21">
        <v>3.1520817116220678E-2</v>
      </c>
      <c r="E65" s="61">
        <v>4.0873746487603058E-2</v>
      </c>
      <c r="F65" s="21">
        <v>3.8224423972942657E-2</v>
      </c>
      <c r="G65" s="21">
        <v>3.6917309567350218E-2</v>
      </c>
      <c r="H65" s="21">
        <v>6.0187583044080027E-2</v>
      </c>
      <c r="I65" s="21">
        <v>3.2233857428714534E-2</v>
      </c>
    </row>
    <row r="66" spans="1:9" ht="25.5">
      <c r="A66" s="88" t="s">
        <v>371</v>
      </c>
      <c r="B66" s="21">
        <v>1.826213195998477E-2</v>
      </c>
      <c r="C66" s="21">
        <v>1.0889187723097774E-2</v>
      </c>
      <c r="D66" s="21">
        <v>6.1446249480477519E-3</v>
      </c>
      <c r="E66" s="61">
        <v>1.2323129538053458E-2</v>
      </c>
      <c r="F66" s="21">
        <v>1.288337853718759E-2</v>
      </c>
      <c r="G66" s="21">
        <v>1.2402231657564461E-2</v>
      </c>
      <c r="H66" s="21">
        <v>1.0873826413668974E-2</v>
      </c>
      <c r="I66" s="21">
        <v>9.7459393975282329E-3</v>
      </c>
    </row>
    <row r="67" spans="1:9" ht="25.5">
      <c r="A67" s="88" t="s">
        <v>658</v>
      </c>
      <c r="B67" s="21">
        <v>2.3900638269887806</v>
      </c>
      <c r="C67" s="21">
        <v>1.9687336030744902</v>
      </c>
      <c r="D67" s="21">
        <v>1.4727480110589455</v>
      </c>
      <c r="E67" s="61">
        <v>1.4228755267499413</v>
      </c>
      <c r="F67" s="21">
        <v>1.4323683991228058</v>
      </c>
      <c r="G67" s="21">
        <v>1.4356583265306122</v>
      </c>
      <c r="H67" s="21">
        <v>1.4277263560606062</v>
      </c>
      <c r="I67" s="21">
        <v>1.4173345138645139</v>
      </c>
    </row>
    <row r="68" spans="1:9" ht="25.5">
      <c r="A68" s="88" t="s">
        <v>372</v>
      </c>
      <c r="B68" s="21">
        <v>9.9815668811918112E-2</v>
      </c>
      <c r="C68" s="21">
        <v>0.19411871520680338</v>
      </c>
      <c r="D68" s="21">
        <v>6.2571931190865904E-2</v>
      </c>
      <c r="E68" s="61">
        <v>7.8953570586848931E-2</v>
      </c>
      <c r="F68" s="21">
        <v>7.4824561403508766E-2</v>
      </c>
      <c r="G68" s="21">
        <v>7.2897959183673464E-2</v>
      </c>
      <c r="H68" s="21">
        <v>0.11950757575757576</v>
      </c>
      <c r="I68" s="21">
        <v>6.4197964197964197E-2</v>
      </c>
    </row>
    <row r="69" spans="1:9" ht="26.25" customHeight="1">
      <c r="A69" s="88" t="s">
        <v>373</v>
      </c>
      <c r="B69" s="21">
        <v>7.204663129616197E-2</v>
      </c>
      <c r="C69" s="21">
        <v>0.15184647388016065</v>
      </c>
      <c r="D69" s="21">
        <v>5.6188112417725526E-2</v>
      </c>
      <c r="E69" s="61">
        <v>7.0221775038779188E-2</v>
      </c>
      <c r="F69" s="21">
        <v>6.7900497512437805E-2</v>
      </c>
      <c r="G69" s="21">
        <v>6.6666666666666666E-2</v>
      </c>
      <c r="H69" s="21">
        <v>0.10987671519119593</v>
      </c>
      <c r="I69" s="21">
        <v>5.9150738979981243E-2</v>
      </c>
    </row>
    <row r="70" spans="1:9" ht="38.25">
      <c r="A70" s="88" t="s">
        <v>374</v>
      </c>
      <c r="B70" s="21">
        <v>1.957613366759196E-2</v>
      </c>
      <c r="C70" s="21">
        <v>1.4653412427008922E-2</v>
      </c>
      <c r="D70" s="21">
        <v>1.0953233733525237E-2</v>
      </c>
      <c r="E70" s="61">
        <v>2.1171341131094621E-2</v>
      </c>
      <c r="F70" s="21">
        <v>2.2885572139303482E-2</v>
      </c>
      <c r="G70" s="21">
        <v>2.2396416573348264E-2</v>
      </c>
      <c r="H70" s="21">
        <v>1.9850943790485479E-2</v>
      </c>
      <c r="I70" s="21">
        <v>1.7884285760486399E-2</v>
      </c>
    </row>
    <row r="71" spans="1:9">
      <c r="B71" s="16"/>
      <c r="C71" s="16"/>
      <c r="D71" s="16"/>
      <c r="E71" s="16"/>
      <c r="F71" s="16"/>
      <c r="G71" s="16"/>
      <c r="H71" s="16"/>
      <c r="I71" s="16"/>
    </row>
    <row r="72" spans="1:9">
      <c r="A72" s="10" t="s">
        <v>329</v>
      </c>
      <c r="B72" s="44"/>
      <c r="C72" s="44"/>
      <c r="D72" s="44"/>
      <c r="E72" s="44"/>
      <c r="F72" s="44"/>
      <c r="G72" s="44"/>
      <c r="H72" s="44"/>
      <c r="I72" s="44"/>
    </row>
    <row r="73" spans="1:9">
      <c r="B73" s="6"/>
      <c r="C73" s="6"/>
      <c r="D73" s="6"/>
      <c r="E73" s="63"/>
      <c r="F73" s="6"/>
      <c r="G73" s="6"/>
      <c r="H73" s="6"/>
      <c r="I73" s="6"/>
    </row>
    <row r="74" spans="1:9">
      <c r="A74" s="10" t="s">
        <v>290</v>
      </c>
      <c r="B74" s="21">
        <v>0.2518335494072263</v>
      </c>
      <c r="C74" s="21">
        <v>0.2523639003900579</v>
      </c>
      <c r="D74" s="21">
        <v>0.2700546520016327</v>
      </c>
      <c r="E74" s="61">
        <v>0.27155308447439813</v>
      </c>
      <c r="F74" s="21">
        <v>0.26932558746643764</v>
      </c>
      <c r="G74" s="21">
        <v>0.2675976004905446</v>
      </c>
      <c r="H74" s="21">
        <v>0.26662056016171748</v>
      </c>
      <c r="I74" s="21">
        <v>0.26604531529591535</v>
      </c>
    </row>
    <row r="75" spans="1:9">
      <c r="A75" s="81" t="s">
        <v>270</v>
      </c>
      <c r="B75" s="21">
        <v>0.222552038032759</v>
      </c>
      <c r="C75" s="21">
        <v>0.22298699077649564</v>
      </c>
      <c r="D75" s="21">
        <v>0.24229864382720565</v>
      </c>
      <c r="E75" s="61">
        <v>0.24448097635922716</v>
      </c>
      <c r="F75" s="21">
        <v>0.2445192833576868</v>
      </c>
      <c r="G75" s="21">
        <v>0.24411454575361927</v>
      </c>
      <c r="H75" s="21">
        <v>0.244402180148241</v>
      </c>
      <c r="I75" s="21">
        <v>0.2446608375132672</v>
      </c>
    </row>
    <row r="76" spans="1:9">
      <c r="A76" s="46" t="s">
        <v>330</v>
      </c>
      <c r="B76" s="21">
        <v>0.13256398230074004</v>
      </c>
      <c r="C76" s="21">
        <v>0.13307083940234329</v>
      </c>
      <c r="D76" s="21">
        <v>0.13363801543201681</v>
      </c>
      <c r="E76" s="61">
        <v>0.13283893050555284</v>
      </c>
      <c r="F76" s="21">
        <v>0.13251291404379376</v>
      </c>
      <c r="G76" s="21">
        <v>0.13197476762152044</v>
      </c>
      <c r="H76" s="21">
        <v>0.13187618464362524</v>
      </c>
      <c r="I76" s="21">
        <v>0.13175266246086592</v>
      </c>
    </row>
    <row r="77" spans="1:9">
      <c r="A77" s="46" t="s">
        <v>331</v>
      </c>
      <c r="B77" s="21">
        <v>8.9988055732018971E-2</v>
      </c>
      <c r="C77" s="21">
        <v>8.9916151374152348E-2</v>
      </c>
      <c r="D77" s="21">
        <v>0.10866062839518884</v>
      </c>
      <c r="E77" s="61">
        <v>0.11164204585367431</v>
      </c>
      <c r="F77" s="21">
        <v>0.11200636931389306</v>
      </c>
      <c r="G77" s="21">
        <v>0.11213977813209884</v>
      </c>
      <c r="H77" s="21">
        <v>0.11252599550461576</v>
      </c>
      <c r="I77" s="21">
        <v>0.11290817505240129</v>
      </c>
    </row>
    <row r="78" spans="1:9">
      <c r="A78" s="81" t="s">
        <v>332</v>
      </c>
      <c r="B78" s="21">
        <v>0</v>
      </c>
      <c r="C78" s="21">
        <v>0</v>
      </c>
      <c r="D78" s="21">
        <v>0</v>
      </c>
      <c r="E78" s="6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9">
      <c r="A79" s="81" t="s">
        <v>333</v>
      </c>
      <c r="B79" s="21">
        <v>9.3391121563745592E-3</v>
      </c>
      <c r="C79" s="21">
        <v>8.2403280233728296E-3</v>
      </c>
      <c r="D79" s="21">
        <v>5.0820493089715688E-3</v>
      </c>
      <c r="E79" s="61">
        <v>5.3120212140879202E-3</v>
      </c>
      <c r="F79" s="21">
        <v>4.2525092757858575E-3</v>
      </c>
      <c r="G79" s="21">
        <v>4.0412698849592449E-3</v>
      </c>
      <c r="H79" s="21">
        <v>3.8377201841459331E-3</v>
      </c>
      <c r="I79" s="21">
        <v>3.6418979629837486E-3</v>
      </c>
    </row>
    <row r="80" spans="1:9">
      <c r="A80" s="81" t="s">
        <v>334</v>
      </c>
      <c r="B80" s="21">
        <v>1.9942399218092769E-2</v>
      </c>
      <c r="C80" s="21">
        <v>2.1136581590189416E-2</v>
      </c>
      <c r="D80" s="21">
        <v>2.2673958865455479E-2</v>
      </c>
      <c r="E80" s="61">
        <v>2.1760086901083046E-2</v>
      </c>
      <c r="F80" s="21">
        <v>2.0553794832964978E-2</v>
      </c>
      <c r="G80" s="21">
        <v>1.9441784851966099E-2</v>
      </c>
      <c r="H80" s="21">
        <v>1.8380659829330522E-2</v>
      </c>
      <c r="I80" s="21">
        <v>1.7742579819664414E-2</v>
      </c>
    </row>
    <row r="81" spans="1:9">
      <c r="B81" s="6"/>
      <c r="C81" s="6"/>
      <c r="D81" s="6"/>
      <c r="E81" s="63"/>
      <c r="F81" s="6"/>
      <c r="G81" s="6"/>
      <c r="H81" s="6"/>
      <c r="I81" s="6"/>
    </row>
    <row r="82" spans="1:9">
      <c r="A82" s="10" t="s">
        <v>272</v>
      </c>
      <c r="B82" s="21">
        <v>0.26305066950434536</v>
      </c>
      <c r="C82" s="21">
        <v>0.24610644064797005</v>
      </c>
      <c r="D82" s="21">
        <v>0.21756070653556775</v>
      </c>
      <c r="E82" s="61">
        <v>0.22595930239107001</v>
      </c>
      <c r="F82" s="21">
        <v>0.23063956558255241</v>
      </c>
      <c r="G82" s="21">
        <v>0.22926014833863395</v>
      </c>
      <c r="H82" s="21">
        <v>0.22737482164700404</v>
      </c>
      <c r="I82" s="21">
        <v>0.22618053990110096</v>
      </c>
    </row>
    <row r="83" spans="1:9">
      <c r="A83" s="81" t="s">
        <v>335</v>
      </c>
      <c r="B83" s="21">
        <v>3.7566877365692225E-2</v>
      </c>
      <c r="C83" s="21">
        <v>3.3073970211052836E-2</v>
      </c>
      <c r="D83" s="21">
        <v>3.0861569157364294E-2</v>
      </c>
      <c r="E83" s="61">
        <v>3.5008139808507137E-2</v>
      </c>
      <c r="F83" s="21">
        <v>3.5083201525233323E-2</v>
      </c>
      <c r="G83" s="21">
        <v>3.4951523329377253E-2</v>
      </c>
      <c r="H83" s="21">
        <v>3.4842459566588074E-2</v>
      </c>
      <c r="I83" s="21">
        <v>3.4840823845877861E-2</v>
      </c>
    </row>
    <row r="84" spans="1:9">
      <c r="A84" s="81" t="s">
        <v>336</v>
      </c>
      <c r="B84" s="21">
        <v>3.8174073480824203E-2</v>
      </c>
      <c r="C84" s="21">
        <v>3.6707474698849246E-2</v>
      </c>
      <c r="D84" s="21">
        <v>3.3164566784018919E-2</v>
      </c>
      <c r="E84" s="61">
        <v>3.3267332856420494E-2</v>
      </c>
      <c r="F84" s="21">
        <v>3.3181384876895759E-2</v>
      </c>
      <c r="G84" s="21">
        <v>3.3193024811867963E-2</v>
      </c>
      <c r="H84" s="21">
        <v>3.2721614201665326E-2</v>
      </c>
      <c r="I84" s="21">
        <v>3.2683699667802872E-2</v>
      </c>
    </row>
    <row r="85" spans="1:9">
      <c r="A85" s="81" t="s">
        <v>337</v>
      </c>
      <c r="B85" s="21">
        <v>1.5614431117541887E-2</v>
      </c>
      <c r="C85" s="21">
        <v>1.3327953854295686E-2</v>
      </c>
      <c r="D85" s="21">
        <v>1.0606901801205606E-2</v>
      </c>
      <c r="E85" s="61">
        <v>1.5104060319575291E-2</v>
      </c>
      <c r="F85" s="21">
        <v>1.6171347773752329E-2</v>
      </c>
      <c r="G85" s="21">
        <v>1.6274303050241284E-2</v>
      </c>
      <c r="H85" s="21">
        <v>1.6027531400630516E-2</v>
      </c>
      <c r="I85" s="21">
        <v>1.4941119848138455E-2</v>
      </c>
    </row>
    <row r="86" spans="1:9">
      <c r="A86" s="46" t="s">
        <v>338</v>
      </c>
      <c r="B86" s="21">
        <v>6.8300762203941934E-3</v>
      </c>
      <c r="C86" s="21">
        <v>4.7274691240118067E-3</v>
      </c>
      <c r="D86" s="21">
        <v>3.2940420175560496E-3</v>
      </c>
      <c r="E86" s="61">
        <v>6.4640258147334933E-3</v>
      </c>
      <c r="F86" s="21">
        <v>6.7922023154912995E-3</v>
      </c>
      <c r="G86" s="21">
        <v>6.5534106242582353E-3</v>
      </c>
      <c r="H86" s="21">
        <v>5.7565802762189E-3</v>
      </c>
      <c r="I86" s="21">
        <v>5.1640245475128533E-3</v>
      </c>
    </row>
    <row r="87" spans="1:9">
      <c r="A87" s="46" t="s">
        <v>339</v>
      </c>
      <c r="B87" s="21">
        <v>8.7843548971476941E-3</v>
      </c>
      <c r="C87" s="21">
        <v>8.6004847302838788E-3</v>
      </c>
      <c r="D87" s="21">
        <v>7.3128597836495564E-3</v>
      </c>
      <c r="E87" s="61">
        <v>8.6400345048417981E-3</v>
      </c>
      <c r="F87" s="21">
        <v>9.37914545826103E-3</v>
      </c>
      <c r="G87" s="21">
        <v>9.7208924259830493E-3</v>
      </c>
      <c r="H87" s="21">
        <v>1.0270951124411615E-2</v>
      </c>
      <c r="I87" s="21">
        <v>9.7770953006256021E-3</v>
      </c>
    </row>
    <row r="88" spans="1:9">
      <c r="A88" s="81" t="s">
        <v>340</v>
      </c>
      <c r="B88" s="21">
        <v>3.3355107803804095E-2</v>
      </c>
      <c r="C88" s="21">
        <v>3.0461380659167453E-2</v>
      </c>
      <c r="D88" s="21">
        <v>3.1852707544720159E-2</v>
      </c>
      <c r="E88" s="61">
        <v>2.7136108370762385E-2</v>
      </c>
      <c r="F88" s="21">
        <v>2.7936623436759869E-2</v>
      </c>
      <c r="G88" s="21">
        <v>2.7928451610380513E-2</v>
      </c>
      <c r="H88" s="21">
        <v>2.7570989743995782E-2</v>
      </c>
      <c r="I88" s="21">
        <v>2.7547689720005278E-2</v>
      </c>
    </row>
    <row r="89" spans="1:9">
      <c r="A89" s="81" t="s">
        <v>333</v>
      </c>
      <c r="B89" s="21">
        <v>9.1399443239025121E-4</v>
      </c>
      <c r="C89" s="21">
        <v>4.5766212217757948E-4</v>
      </c>
      <c r="D89" s="21">
        <v>5.9800887457799544E-4</v>
      </c>
      <c r="E89" s="61">
        <v>3.0720122683881947E-3</v>
      </c>
      <c r="F89" s="21">
        <v>3.1303193280090339E-3</v>
      </c>
      <c r="G89" s="21">
        <v>3.0582582913205097E-3</v>
      </c>
      <c r="H89" s="21">
        <v>2.9287864563218966E-3</v>
      </c>
      <c r="I89" s="21">
        <v>2.8948419705768255E-3</v>
      </c>
    </row>
    <row r="90" spans="1:9">
      <c r="A90" s="81" t="s">
        <v>341</v>
      </c>
      <c r="B90" s="21">
        <v>0.11315877170902097</v>
      </c>
      <c r="C90" s="21">
        <v>0.10569218988978188</v>
      </c>
      <c r="D90" s="21">
        <v>8.8226179927986481E-2</v>
      </c>
      <c r="E90" s="61">
        <v>9.0291560588376354E-2</v>
      </c>
      <c r="F90" s="21">
        <v>9.2338513913383463E-2</v>
      </c>
      <c r="G90" s="21">
        <v>9.0972261815744734E-2</v>
      </c>
      <c r="H90" s="21">
        <v>9.1469030810025567E-2</v>
      </c>
      <c r="I90" s="21">
        <v>9.1420977070797174E-2</v>
      </c>
    </row>
    <row r="91" spans="1:9">
      <c r="A91" s="81" t="s">
        <v>342</v>
      </c>
      <c r="B91" s="21">
        <v>2.4267413595071691E-2</v>
      </c>
      <c r="C91" s="21">
        <v>2.6385809212645366E-2</v>
      </c>
      <c r="D91" s="21">
        <v>2.2250772445694324E-2</v>
      </c>
      <c r="E91" s="61">
        <v>2.2080088179040148E-2</v>
      </c>
      <c r="F91" s="21">
        <v>2.2798174728518625E-2</v>
      </c>
      <c r="G91" s="21">
        <v>2.2882325429701672E-2</v>
      </c>
      <c r="H91" s="21">
        <v>2.1814409467776883E-2</v>
      </c>
      <c r="I91" s="21">
        <v>2.1851387777902492E-2</v>
      </c>
    </row>
    <row r="92" spans="1:9">
      <c r="B92" s="6"/>
      <c r="C92" s="6"/>
      <c r="D92" s="6"/>
      <c r="E92" s="63"/>
      <c r="F92" s="6"/>
      <c r="G92" s="6"/>
      <c r="H92" s="6"/>
      <c r="I92" s="6"/>
    </row>
    <row r="93" spans="1:9">
      <c r="A93" s="10" t="s">
        <v>293</v>
      </c>
      <c r="B93" s="21">
        <v>-1.1217120097119037E-2</v>
      </c>
      <c r="C93" s="21">
        <v>6.2574597420878442E-3</v>
      </c>
      <c r="D93" s="21">
        <v>5.2493945466064937E-2</v>
      </c>
      <c r="E93" s="61">
        <v>4.5593782083328122E-2</v>
      </c>
      <c r="F93" s="21">
        <v>3.868602188388523E-2</v>
      </c>
      <c r="G93" s="21">
        <v>3.833745215191068E-2</v>
      </c>
      <c r="H93" s="21">
        <v>3.9245738514713413E-2</v>
      </c>
      <c r="I93" s="21">
        <v>3.9864775394814415E-2</v>
      </c>
    </row>
    <row r="94" spans="1:9" ht="12.75" customHeight="1">
      <c r="B94" s="6"/>
      <c r="C94" s="6"/>
      <c r="D94" s="6"/>
      <c r="E94" s="63"/>
      <c r="F94" s="6"/>
      <c r="G94" s="6"/>
      <c r="H94" s="6"/>
      <c r="I94" s="6"/>
    </row>
    <row r="95" spans="1:9">
      <c r="A95" s="10" t="s">
        <v>343</v>
      </c>
      <c r="B95" s="21">
        <v>8.162763459129696E-2</v>
      </c>
      <c r="C95" s="21">
        <v>6.9485150249071412E-2</v>
      </c>
      <c r="D95" s="21">
        <v>7.7105838380029296E-2</v>
      </c>
      <c r="E95" s="61">
        <v>7.4880299041962251E-2</v>
      </c>
      <c r="F95" s="21">
        <v>6.260638656018068E-2</v>
      </c>
      <c r="G95" s="21">
        <v>6.0072930722367156E-2</v>
      </c>
      <c r="H95" s="21">
        <v>6.0090618672811319E-2</v>
      </c>
      <c r="I95" s="21">
        <v>6.023138938780815E-2</v>
      </c>
    </row>
    <row r="96" spans="1:9">
      <c r="A96" s="46" t="s">
        <v>344</v>
      </c>
      <c r="B96" s="21">
        <v>8.5847449826607997E-2</v>
      </c>
      <c r="C96" s="21">
        <v>7.6512549813133435E-2</v>
      </c>
      <c r="D96" s="21">
        <v>8.3176235421013739E-2</v>
      </c>
      <c r="E96" s="61">
        <v>7.9360316933361694E-2</v>
      </c>
      <c r="F96" s="21">
        <v>6.6150144290002225E-2</v>
      </c>
      <c r="G96" s="21">
        <v>6.3349636034496282E-2</v>
      </c>
      <c r="H96" s="21">
        <v>6.2615434583433646E-2</v>
      </c>
      <c r="I96" s="21">
        <v>6.2565939364079781E-2</v>
      </c>
    </row>
    <row r="97" spans="1:9">
      <c r="A97" s="46" t="s">
        <v>345</v>
      </c>
      <c r="B97" s="21">
        <v>-4.2198152353110389E-3</v>
      </c>
      <c r="C97" s="21">
        <v>-7.0273995640620134E-3</v>
      </c>
      <c r="D97" s="21">
        <v>-6.0703970409844458E-3</v>
      </c>
      <c r="E97" s="61">
        <v>-4.480017891399451E-3</v>
      </c>
      <c r="F97" s="21">
        <v>-3.5437577298215476E-3</v>
      </c>
      <c r="G97" s="21">
        <v>-3.2767053121291177E-3</v>
      </c>
      <c r="H97" s="21">
        <v>-2.5248159106223246E-3</v>
      </c>
      <c r="I97" s="21">
        <v>-2.3345499762716338E-3</v>
      </c>
    </row>
    <row r="98" spans="1:9">
      <c r="B98" s="6"/>
      <c r="C98" s="6"/>
      <c r="D98" s="6"/>
      <c r="E98" s="63"/>
      <c r="F98" s="6"/>
      <c r="G98" s="6"/>
      <c r="H98" s="6"/>
      <c r="I98" s="6"/>
    </row>
    <row r="99" spans="1:9">
      <c r="A99" s="10" t="s">
        <v>294</v>
      </c>
      <c r="B99" s="21">
        <v>-9.2844754688415992E-2</v>
      </c>
      <c r="C99" s="21">
        <v>-6.3227690506983569E-2</v>
      </c>
      <c r="D99" s="21">
        <v>-2.4611892913964352E-2</v>
      </c>
      <c r="E99" s="61">
        <v>-2.9286516958634122E-2</v>
      </c>
      <c r="F99" s="21">
        <v>-2.3920364676295446E-2</v>
      </c>
      <c r="G99" s="21">
        <v>-2.173547857045648E-2</v>
      </c>
      <c r="H99" s="21">
        <v>-2.0844880158097909E-2</v>
      </c>
      <c r="I99" s="21">
        <v>-2.0366613992993731E-2</v>
      </c>
    </row>
    <row r="100" spans="1:9">
      <c r="B100" s="6"/>
      <c r="C100" s="6"/>
      <c r="D100" s="6"/>
      <c r="E100" s="63"/>
      <c r="F100" s="6"/>
      <c r="G100" s="6"/>
      <c r="H100" s="6"/>
      <c r="I100" s="6"/>
    </row>
    <row r="101" spans="1:9">
      <c r="A101" s="81" t="s">
        <v>346</v>
      </c>
      <c r="B101" s="21">
        <v>7.4374450966566727E-4</v>
      </c>
      <c r="C101" s="21">
        <v>6.3744923351622513E-4</v>
      </c>
      <c r="D101" s="21">
        <v>4.7541687743927951E-3</v>
      </c>
      <c r="E101" s="61">
        <v>-1.5360061341940974E-3</v>
      </c>
      <c r="F101" s="21">
        <v>1.4175030919286191E-3</v>
      </c>
      <c r="G101" s="21">
        <v>1.3106821248516471E-3</v>
      </c>
      <c r="H101" s="21">
        <v>1.2119116370987158E-3</v>
      </c>
      <c r="I101" s="21">
        <v>1.1205839886103842E-3</v>
      </c>
    </row>
    <row r="102" spans="1:9">
      <c r="A102" s="46" t="s">
        <v>344</v>
      </c>
      <c r="B102" s="21">
        <v>4.1415306327934271E-3</v>
      </c>
      <c r="C102" s="21">
        <v>3.0072712574787724E-3</v>
      </c>
      <c r="D102" s="21">
        <v>6.1814897300847852E-3</v>
      </c>
      <c r="E102" s="61">
        <v>4.096016357850926E-3</v>
      </c>
      <c r="F102" s="21">
        <v>2.9531314415179566E-3</v>
      </c>
      <c r="G102" s="21">
        <v>2.730587760107598E-3</v>
      </c>
      <c r="H102" s="21">
        <v>2.5248159106223246E-3</v>
      </c>
      <c r="I102" s="21">
        <v>2.3345499762716338E-3</v>
      </c>
    </row>
    <row r="103" spans="1:9">
      <c r="A103" s="46" t="s">
        <v>345</v>
      </c>
      <c r="B103" s="21">
        <v>-3.3977861231277596E-3</v>
      </c>
      <c r="C103" s="21">
        <v>-2.3698220239625474E-3</v>
      </c>
      <c r="D103" s="21">
        <v>-1.4273209556919895E-3</v>
      </c>
      <c r="E103" s="61">
        <v>-5.6320224920450232E-3</v>
      </c>
      <c r="F103" s="21">
        <v>-1.5356283495893373E-3</v>
      </c>
      <c r="G103" s="21">
        <v>-1.4199056352559511E-3</v>
      </c>
      <c r="H103" s="21">
        <v>-1.3129042735236086E-3</v>
      </c>
      <c r="I103" s="21">
        <v>-1.2139659876612495E-3</v>
      </c>
    </row>
    <row r="104" spans="1:9">
      <c r="A104" s="81" t="s">
        <v>347</v>
      </c>
      <c r="B104" s="21">
        <v>0.12853377576925334</v>
      </c>
      <c r="C104" s="21">
        <v>4.2015252315975637E-2</v>
      </c>
      <c r="D104" s="21">
        <v>3.7721578121629636E-2</v>
      </c>
      <c r="E104" s="61">
        <v>3.0963323655129344E-2</v>
      </c>
      <c r="F104" s="21">
        <v>2.8633562456958105E-2</v>
      </c>
      <c r="G104" s="21">
        <v>2.6967284718822638E-2</v>
      </c>
      <c r="H104" s="21">
        <v>2.4945181196948565E-2</v>
      </c>
      <c r="I104" s="21">
        <v>2.3756380558540145E-2</v>
      </c>
    </row>
    <row r="105" spans="1:9">
      <c r="A105" s="46" t="s">
        <v>339</v>
      </c>
      <c r="B105" s="21">
        <v>3.9986619027696325E-2</v>
      </c>
      <c r="C105" s="21">
        <v>-6.2785169576405212E-3</v>
      </c>
      <c r="D105" s="21">
        <v>1.8079335002215629E-2</v>
      </c>
      <c r="E105" s="61">
        <v>1.7216068754092175E-2</v>
      </c>
      <c r="F105" s="21">
        <v>1.7187224989634507E-2</v>
      </c>
      <c r="G105" s="21">
        <v>1.6984255867869259E-2</v>
      </c>
      <c r="H105" s="21">
        <v>1.6714281328319789E-2</v>
      </c>
      <c r="I105" s="21">
        <v>1.6995523827257494E-2</v>
      </c>
    </row>
    <row r="106" spans="1:9">
      <c r="A106" s="84" t="s">
        <v>348</v>
      </c>
      <c r="B106" s="21">
        <v>-8.1190683802293288E-4</v>
      </c>
      <c r="C106" s="21">
        <v>-6.6662973925242096E-4</v>
      </c>
      <c r="D106" s="21">
        <v>-5.5745868979822585E-4</v>
      </c>
      <c r="E106" s="61">
        <v>-5.1200204473136576E-4</v>
      </c>
      <c r="F106" s="21">
        <v>-4.7250103064287307E-4</v>
      </c>
      <c r="G106" s="21">
        <v>-4.368940416172157E-4</v>
      </c>
      <c r="H106" s="21">
        <v>0</v>
      </c>
      <c r="I106" s="21">
        <v>0</v>
      </c>
    </row>
    <row r="107" spans="1:9">
      <c r="A107" s="84" t="s">
        <v>349</v>
      </c>
      <c r="B107" s="21">
        <v>4.0798525865719255E-2</v>
      </c>
      <c r="C107" s="21">
        <v>-5.6118872183881004E-3</v>
      </c>
      <c r="D107" s="21">
        <v>1.8636793692013855E-2</v>
      </c>
      <c r="E107" s="61">
        <v>1.7728070798823541E-2</v>
      </c>
      <c r="F107" s="21">
        <v>1.7659726020277381E-2</v>
      </c>
      <c r="G107" s="21">
        <v>1.7421149909486476E-2</v>
      </c>
      <c r="H107" s="21">
        <v>1.6714281328319789E-2</v>
      </c>
      <c r="I107" s="21">
        <v>1.6995523827257494E-2</v>
      </c>
    </row>
    <row r="108" spans="1:9">
      <c r="A108" s="84" t="s">
        <v>350</v>
      </c>
      <c r="B108" s="21">
        <v>0</v>
      </c>
      <c r="C108" s="21">
        <v>0</v>
      </c>
      <c r="D108" s="21">
        <v>0</v>
      </c>
      <c r="E108" s="61">
        <v>0</v>
      </c>
      <c r="F108" s="21">
        <v>0</v>
      </c>
      <c r="G108" s="21">
        <v>0</v>
      </c>
      <c r="H108" s="21">
        <v>0</v>
      </c>
      <c r="I108" s="21">
        <v>0</v>
      </c>
    </row>
    <row r="109" spans="1:9">
      <c r="A109" s="46" t="s">
        <v>338</v>
      </c>
      <c r="B109" s="21">
        <v>8.8547156741557012E-2</v>
      </c>
      <c r="C109" s="21">
        <v>4.8293769273616158E-2</v>
      </c>
      <c r="D109" s="21">
        <v>1.9642243119414007E-2</v>
      </c>
      <c r="E109" s="61">
        <v>1.3747254901037171E-2</v>
      </c>
      <c r="F109" s="21">
        <v>1.1446337467323599E-2</v>
      </c>
      <c r="G109" s="21">
        <v>9.9830288509533786E-3</v>
      </c>
      <c r="H109" s="21">
        <v>8.2308998686287781E-3</v>
      </c>
      <c r="I109" s="21">
        <v>6.7608567312826507E-3</v>
      </c>
    </row>
    <row r="110" spans="1:9">
      <c r="A110" s="84" t="s">
        <v>351</v>
      </c>
      <c r="B110" s="21">
        <v>0.10685401468452435</v>
      </c>
      <c r="C110" s="21">
        <v>9.2554856257900109E-2</v>
      </c>
      <c r="D110" s="21">
        <v>3.3246042204677355E-2</v>
      </c>
      <c r="E110" s="61">
        <v>2.8723314709429619E-2</v>
      </c>
      <c r="F110" s="21">
        <v>2.4806304108750836E-2</v>
      </c>
      <c r="G110" s="21">
        <v>2.2936937184903826E-2</v>
      </c>
      <c r="H110" s="21">
        <v>3.4337496384463616E-2</v>
      </c>
      <c r="I110" s="21">
        <v>1.8676399810173071E-2</v>
      </c>
    </row>
    <row r="111" spans="1:9">
      <c r="A111" s="84" t="s">
        <v>352</v>
      </c>
      <c r="B111" s="21">
        <v>-1.8306857942967325E-2</v>
      </c>
      <c r="C111" s="21">
        <v>-4.4261086984283944E-2</v>
      </c>
      <c r="D111" s="21">
        <v>-1.3603799085263348E-2</v>
      </c>
      <c r="E111" s="61">
        <v>-1.4976059808392448E-2</v>
      </c>
      <c r="F111" s="21">
        <v>-1.3359966641427235E-2</v>
      </c>
      <c r="G111" s="21">
        <v>-1.2953908333950446E-2</v>
      </c>
      <c r="H111" s="21">
        <v>-2.6106596515834836E-2</v>
      </c>
      <c r="I111" s="21">
        <v>-1.1915543078890417E-2</v>
      </c>
    </row>
    <row r="112" spans="1:9">
      <c r="A112" s="81" t="s">
        <v>353</v>
      </c>
      <c r="B112" s="21">
        <v>3.4945276571171684E-2</v>
      </c>
      <c r="C112" s="21">
        <v>-2.1849887424524154E-2</v>
      </c>
      <c r="D112" s="21">
        <v>8.3555164332724877E-3</v>
      </c>
      <c r="E112" s="61">
        <v>3.2128128306893201E-3</v>
      </c>
      <c r="F112" s="21">
        <v>3.2956946887340395E-3</v>
      </c>
      <c r="G112" s="21">
        <v>3.9211240235145113E-3</v>
      </c>
      <c r="H112" s="21">
        <v>2.8883894017519393E-3</v>
      </c>
      <c r="I112" s="21">
        <v>2.2691825769360278E-3</v>
      </c>
    </row>
    <row r="113" spans="1:9">
      <c r="A113" s="46" t="s">
        <v>354</v>
      </c>
      <c r="B113" s="21">
        <v>-7.5284061555677662E-5</v>
      </c>
      <c r="C113" s="21">
        <v>3.8695522241233185E-3</v>
      </c>
      <c r="D113" s="21">
        <v>1.3987922946699905E-3</v>
      </c>
      <c r="E113" s="61">
        <v>3.2128128306893201E-3</v>
      </c>
      <c r="F113" s="21">
        <v>3.2956946887340395E-3</v>
      </c>
      <c r="G113" s="21">
        <v>3.9211240235145113E-3</v>
      </c>
      <c r="H113" s="21">
        <v>2.8883894017519393E-3</v>
      </c>
      <c r="I113" s="21">
        <v>2.2691825769360278E-3</v>
      </c>
    </row>
    <row r="114" spans="1:9">
      <c r="A114" s="46" t="s">
        <v>355</v>
      </c>
      <c r="B114" s="21">
        <v>3.5020560632727363E-2</v>
      </c>
      <c r="C114" s="21">
        <v>-2.5719439648647473E-2</v>
      </c>
      <c r="D114" s="21">
        <v>6.9567241386024976E-3</v>
      </c>
      <c r="E114" s="61">
        <v>0</v>
      </c>
      <c r="F114" s="21">
        <v>0</v>
      </c>
      <c r="G114" s="21">
        <v>0</v>
      </c>
      <c r="H114" s="21">
        <v>0</v>
      </c>
      <c r="I114" s="21">
        <v>0</v>
      </c>
    </row>
    <row r="115" spans="1:9">
      <c r="B115" s="21"/>
      <c r="C115" s="21"/>
      <c r="D115" s="21"/>
      <c r="E115" s="61"/>
      <c r="F115" s="21"/>
      <c r="G115" s="21"/>
      <c r="H115" s="21"/>
      <c r="I115" s="21"/>
    </row>
    <row r="116" spans="1:9">
      <c r="A116" s="26" t="s">
        <v>356</v>
      </c>
      <c r="B116" s="19">
        <v>0</v>
      </c>
      <c r="C116" s="19">
        <v>0</v>
      </c>
      <c r="D116" s="19">
        <v>0</v>
      </c>
      <c r="E116" s="67">
        <v>0</v>
      </c>
      <c r="F116" s="19">
        <v>0</v>
      </c>
      <c r="G116" s="19">
        <v>0</v>
      </c>
      <c r="H116" s="19">
        <v>0</v>
      </c>
      <c r="I116" s="19">
        <v>0</v>
      </c>
    </row>
    <row r="117" spans="1:9">
      <c r="A117" s="24"/>
      <c r="B117" s="6"/>
      <c r="C117" s="6"/>
      <c r="D117" s="6"/>
      <c r="E117" s="6"/>
      <c r="F117" s="6"/>
      <c r="G117" s="6"/>
      <c r="H117" s="6"/>
      <c r="I117" s="6"/>
    </row>
    <row r="118" spans="1:9">
      <c r="A118" s="26" t="s">
        <v>634</v>
      </c>
      <c r="B118" s="19">
        <v>-9.328606390091812E-2</v>
      </c>
      <c r="C118" s="19">
        <v>-6.1033629923025134E-2</v>
      </c>
      <c r="D118" s="19">
        <v>-3.0702568897148393E-2</v>
      </c>
      <c r="E118" s="67">
        <v>-2.7750510824440026E-2</v>
      </c>
      <c r="F118" s="19">
        <v>-2.5337867768224068E-2</v>
      </c>
      <c r="G118" s="19">
        <v>-2.3046160695308127E-2</v>
      </c>
      <c r="H118" s="19">
        <v>-2.2056791795196626E-2</v>
      </c>
      <c r="I118" s="19">
        <v>-2.1487197981604117E-2</v>
      </c>
    </row>
    <row r="121" spans="1:9">
      <c r="E121" s="94"/>
      <c r="F121" s="94"/>
      <c r="G121" s="94"/>
      <c r="H121" s="94"/>
      <c r="I121" s="94"/>
    </row>
    <row r="122" spans="1:9">
      <c r="E122" s="94"/>
      <c r="F122" s="94"/>
      <c r="G122" s="94"/>
      <c r="H122" s="94"/>
      <c r="I122" s="94"/>
    </row>
    <row r="124" spans="1:9">
      <c r="E124" s="94"/>
      <c r="F124" s="94"/>
      <c r="G124" s="94"/>
      <c r="H124" s="94"/>
      <c r="I124" s="94"/>
    </row>
    <row r="127" spans="1:9">
      <c r="E127" s="91"/>
      <c r="F127" s="91"/>
      <c r="G127" s="91"/>
      <c r="H127" s="91"/>
      <c r="I127" s="91"/>
    </row>
    <row r="128" spans="1:9">
      <c r="E128" s="91"/>
      <c r="F128" s="91"/>
      <c r="G128" s="91"/>
      <c r="H128" s="91"/>
      <c r="I128" s="91"/>
    </row>
  </sheetData>
  <phoneticPr fontId="0" type="noConversion"/>
  <pageMargins left="0.51181102362204722" right="0.51181102362204722" top="0.78740157480314965" bottom="0.43307086614173229" header="0.47244094488188981" footer="0.31496062992125984"/>
  <pageSetup paperSize="9" scale="74" fitToHeight="2" orientation="portrait" r:id="rId1"/>
  <rowBreaks count="1" manualBreakCount="1">
    <brk id="71" max="3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59"/>
  <sheetViews>
    <sheetView zoomScaleNormal="100" zoomScaleSheetLayoutView="90" workbookViewId="0">
      <pane xSplit="1" ySplit="7" topLeftCell="B8" activePane="bottomRight" state="frozen"/>
      <selection activeCell="A73" sqref="A73"/>
      <selection pane="topRight" activeCell="A73" sqref="A73"/>
      <selection pane="bottomLeft" activeCell="A73" sqref="A73"/>
      <selection pane="bottomRight" activeCell="L12" sqref="L12"/>
    </sheetView>
  </sheetViews>
  <sheetFormatPr defaultColWidth="9.140625" defaultRowHeight="12.75"/>
  <cols>
    <col min="1" max="1" width="37.5703125" style="10" customWidth="1"/>
    <col min="2" max="9" width="8.7109375" style="10" customWidth="1"/>
    <col min="10" max="10" width="2.42578125" style="10" customWidth="1"/>
    <col min="11" max="16384" width="9.140625" style="10"/>
  </cols>
  <sheetData>
    <row r="1" spans="1:9">
      <c r="E1" s="78"/>
      <c r="H1" s="78"/>
      <c r="I1" s="78" t="s">
        <v>661</v>
      </c>
    </row>
    <row r="2" spans="1:9" ht="18">
      <c r="A2" s="79" t="s">
        <v>608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6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6"/>
      <c r="B7" s="25"/>
      <c r="C7" s="25"/>
      <c r="D7" s="25"/>
      <c r="E7" s="87"/>
      <c r="F7" s="25"/>
      <c r="G7" s="25"/>
      <c r="H7" s="25"/>
      <c r="I7" s="25"/>
    </row>
    <row r="8" spans="1:9">
      <c r="E8" s="59"/>
    </row>
    <row r="9" spans="1:9">
      <c r="A9" s="10" t="s">
        <v>375</v>
      </c>
      <c r="E9" s="101"/>
    </row>
    <row r="10" spans="1:9">
      <c r="E10" s="59"/>
    </row>
    <row r="11" spans="1:9">
      <c r="A11" s="10" t="s">
        <v>376</v>
      </c>
      <c r="B11" s="5">
        <v>-1980.6228166000005</v>
      </c>
      <c r="C11" s="5">
        <v>-1937.4207647700005</v>
      </c>
      <c r="D11" s="5">
        <v>-1011.2742549700001</v>
      </c>
      <c r="E11" s="62">
        <v>-1618.9756756756797</v>
      </c>
      <c r="F11" s="5">
        <v>-1676.4768339768334</v>
      </c>
      <c r="G11" s="5">
        <v>-1695.0424710424722</v>
      </c>
      <c r="H11" s="5">
        <v>-1699.9359073359074</v>
      </c>
      <c r="I11" s="5">
        <v>-1699.7366795366806</v>
      </c>
    </row>
    <row r="12" spans="1:9">
      <c r="A12" s="81" t="s">
        <v>336</v>
      </c>
      <c r="B12" s="5">
        <v>-3040.8004161600002</v>
      </c>
      <c r="C12" s="5">
        <v>-3064.9833545900005</v>
      </c>
      <c r="D12" s="5">
        <v>-2450.2540879700005</v>
      </c>
      <c r="E12" s="62">
        <v>-3528.7884169884178</v>
      </c>
      <c r="F12" s="5">
        <v>-3742.0308880308871</v>
      </c>
      <c r="G12" s="5">
        <v>-3971.324324324326</v>
      </c>
      <c r="H12" s="5">
        <v>-4241.5791505791503</v>
      </c>
      <c r="I12" s="5">
        <v>-4556.8687258687269</v>
      </c>
    </row>
    <row r="13" spans="1:9">
      <c r="A13" s="46" t="s">
        <v>275</v>
      </c>
      <c r="B13" s="5">
        <v>-3164.9959168599999</v>
      </c>
      <c r="C13" s="5">
        <v>-3789.5501859200003</v>
      </c>
      <c r="D13" s="5">
        <v>-5132.5286206700002</v>
      </c>
      <c r="E13" s="62">
        <v>-6656.3243243243251</v>
      </c>
      <c r="F13" s="5">
        <v>-7201.5019305019305</v>
      </c>
      <c r="G13" s="5">
        <v>-7693.521235521237</v>
      </c>
      <c r="H13" s="5">
        <v>-8222.5173745173743</v>
      </c>
      <c r="I13" s="5">
        <v>-8806.8069498069508</v>
      </c>
    </row>
    <row r="14" spans="1:9">
      <c r="A14" s="84" t="s">
        <v>377</v>
      </c>
      <c r="B14" s="5">
        <v>4346.5259274700002</v>
      </c>
      <c r="C14" s="5">
        <v>5539.3392119999999</v>
      </c>
      <c r="D14" s="5">
        <v>7536.2500863799996</v>
      </c>
      <c r="E14" s="62">
        <v>9053.1891891891883</v>
      </c>
      <c r="F14" s="5">
        <v>9859.4131274131287</v>
      </c>
      <c r="G14" s="5">
        <v>10692.84555984556</v>
      </c>
      <c r="H14" s="5">
        <v>11595.046332046331</v>
      </c>
      <c r="I14" s="5">
        <v>12553.347490347491</v>
      </c>
    </row>
    <row r="15" spans="1:9">
      <c r="A15" s="84" t="s">
        <v>378</v>
      </c>
      <c r="B15" s="5">
        <v>-7511.52184433</v>
      </c>
      <c r="C15" s="5">
        <v>-9328.8893979200002</v>
      </c>
      <c r="D15" s="5">
        <v>-12668.77870705</v>
      </c>
      <c r="E15" s="62">
        <v>-15709.513513513513</v>
      </c>
      <c r="F15" s="5">
        <v>-17060.915057915059</v>
      </c>
      <c r="G15" s="5">
        <v>-18386.366795366797</v>
      </c>
      <c r="H15" s="5">
        <v>-19817.563706563706</v>
      </c>
      <c r="I15" s="5">
        <v>-21360.154440154442</v>
      </c>
    </row>
    <row r="16" spans="1:9">
      <c r="A16" s="46" t="s">
        <v>276</v>
      </c>
      <c r="B16" s="5">
        <v>124.19550069999991</v>
      </c>
      <c r="C16" s="5">
        <v>724.56683132999979</v>
      </c>
      <c r="D16" s="5">
        <v>2682.2745326999998</v>
      </c>
      <c r="E16" s="62">
        <v>3127.5359073359073</v>
      </c>
      <c r="F16" s="5">
        <v>3459.4710424710433</v>
      </c>
      <c r="G16" s="5">
        <v>3722.1969111969111</v>
      </c>
      <c r="H16" s="5">
        <v>3980.9382239382239</v>
      </c>
      <c r="I16" s="5">
        <v>4249.9382239382239</v>
      </c>
    </row>
    <row r="17" spans="1:9">
      <c r="A17" s="84" t="s">
        <v>379</v>
      </c>
      <c r="B17" s="5">
        <v>1580.10078735</v>
      </c>
      <c r="C17" s="5">
        <v>2546.8369773899999</v>
      </c>
      <c r="D17" s="5">
        <v>5654.3034827699994</v>
      </c>
      <c r="E17" s="62">
        <v>6769.1467181467187</v>
      </c>
      <c r="F17" s="5">
        <v>7372.6911196911205</v>
      </c>
      <c r="G17" s="5">
        <v>7986.069498069498</v>
      </c>
      <c r="H17" s="5">
        <v>8644.1235521235521</v>
      </c>
      <c r="I17" s="5">
        <v>9354.598455598456</v>
      </c>
    </row>
    <row r="18" spans="1:9">
      <c r="A18" s="84" t="s">
        <v>380</v>
      </c>
      <c r="B18" s="5">
        <v>-1455.9052866500001</v>
      </c>
      <c r="C18" s="5">
        <v>-1822.2701460600001</v>
      </c>
      <c r="D18" s="5">
        <v>-2972.0289500699996</v>
      </c>
      <c r="E18" s="62">
        <v>-3641.6108108108115</v>
      </c>
      <c r="F18" s="5">
        <v>-3913.2200772200772</v>
      </c>
      <c r="G18" s="5">
        <v>-4263.8725868725869</v>
      </c>
      <c r="H18" s="5">
        <v>-4663.1853281853282</v>
      </c>
      <c r="I18" s="5">
        <v>-5104.6602316602321</v>
      </c>
    </row>
    <row r="19" spans="1:9">
      <c r="A19" s="81" t="s">
        <v>647</v>
      </c>
      <c r="B19" s="5">
        <v>-749.47395557000016</v>
      </c>
      <c r="C19" s="5">
        <v>-1176.1437397900004</v>
      </c>
      <c r="D19" s="5">
        <v>-1613.22057707</v>
      </c>
      <c r="E19" s="62">
        <v>-1761.5073359073353</v>
      </c>
      <c r="F19" s="5">
        <v>-1872.8822393822397</v>
      </c>
      <c r="G19" s="5">
        <v>-1974.6833976833977</v>
      </c>
      <c r="H19" s="5">
        <v>-2049.1212355212356</v>
      </c>
      <c r="I19" s="5">
        <v>-2096.9528957528955</v>
      </c>
    </row>
    <row r="20" spans="1:9">
      <c r="A20" s="46" t="s">
        <v>335</v>
      </c>
      <c r="B20" s="5">
        <v>488.19530193000003</v>
      </c>
      <c r="C20" s="5">
        <v>462.58881690999999</v>
      </c>
      <c r="D20" s="5">
        <v>671.03318521999995</v>
      </c>
      <c r="E20" s="62">
        <v>822.63976833976847</v>
      </c>
      <c r="F20" s="5">
        <v>891.41274131274133</v>
      </c>
      <c r="G20" s="5">
        <v>964.06293436293436</v>
      </c>
      <c r="H20" s="5">
        <v>1042.6339768339769</v>
      </c>
      <c r="I20" s="5">
        <v>1127.6084942084942</v>
      </c>
    </row>
    <row r="21" spans="1:9">
      <c r="A21" s="46" t="s">
        <v>648</v>
      </c>
      <c r="B21" s="5">
        <v>-1237.6692575000002</v>
      </c>
      <c r="C21" s="5">
        <v>-1638.7325567000003</v>
      </c>
      <c r="D21" s="5">
        <v>-2284.2537622899999</v>
      </c>
      <c r="E21" s="62">
        <v>-2584.1471042471039</v>
      </c>
      <c r="F21" s="5">
        <v>-2764.2949806949809</v>
      </c>
      <c r="G21" s="5">
        <v>-2938.7463320463321</v>
      </c>
      <c r="H21" s="5">
        <v>-3091.7552123552123</v>
      </c>
      <c r="I21" s="5">
        <v>-3224.56138996139</v>
      </c>
    </row>
    <row r="22" spans="1:9">
      <c r="A22" s="84" t="s">
        <v>312</v>
      </c>
      <c r="B22" s="5">
        <v>-108.2</v>
      </c>
      <c r="C22" s="5">
        <v>-88.1</v>
      </c>
      <c r="D22" s="5">
        <v>-81.099999999999994</v>
      </c>
      <c r="E22" s="62">
        <v>-194.98069498069498</v>
      </c>
      <c r="F22" s="5">
        <v>-222.00772200772201</v>
      </c>
      <c r="G22" s="5">
        <v>-231.66023166023166</v>
      </c>
      <c r="H22" s="5">
        <v>-220.07722007722009</v>
      </c>
      <c r="I22" s="5">
        <v>-213.51351351351352</v>
      </c>
    </row>
    <row r="23" spans="1:9">
      <c r="A23" s="84" t="s">
        <v>313</v>
      </c>
      <c r="B23" s="5">
        <v>-1129.4692575000001</v>
      </c>
      <c r="C23" s="5">
        <v>-1550.6325567000004</v>
      </c>
      <c r="D23" s="5">
        <v>-2203.15376229</v>
      </c>
      <c r="E23" s="62">
        <v>-2389.1664092664091</v>
      </c>
      <c r="F23" s="5">
        <v>-2542.2872586872591</v>
      </c>
      <c r="G23" s="5">
        <v>-2707.0861003861005</v>
      </c>
      <c r="H23" s="5">
        <v>-2871.6779922779924</v>
      </c>
      <c r="I23" s="5">
        <v>-3011.0478764478767</v>
      </c>
    </row>
    <row r="24" spans="1:9">
      <c r="A24" s="81" t="s">
        <v>649</v>
      </c>
      <c r="B24" s="5">
        <v>1809.6515551299999</v>
      </c>
      <c r="C24" s="5">
        <v>2303.7063296100005</v>
      </c>
      <c r="D24" s="5">
        <v>3052.2004100700001</v>
      </c>
      <c r="E24" s="62">
        <v>3671.3200772200735</v>
      </c>
      <c r="F24" s="5">
        <v>3938.4362934362935</v>
      </c>
      <c r="G24" s="5">
        <v>4250.9652509652515</v>
      </c>
      <c r="H24" s="5">
        <v>4590.7644787644786</v>
      </c>
      <c r="I24" s="5">
        <v>4954.0849420849418</v>
      </c>
    </row>
    <row r="25" spans="1:9">
      <c r="A25" s="84" t="s">
        <v>312</v>
      </c>
      <c r="B25" s="5">
        <v>133.5</v>
      </c>
      <c r="C25" s="5">
        <v>145</v>
      </c>
      <c r="D25" s="5">
        <v>110.3</v>
      </c>
      <c r="E25" s="62">
        <v>67.567567567567565</v>
      </c>
      <c r="F25" s="5">
        <v>36.679536679536682</v>
      </c>
      <c r="G25" s="5">
        <v>34.749034749034749</v>
      </c>
      <c r="H25" s="5">
        <v>34.749034749034749</v>
      </c>
      <c r="I25" s="5">
        <v>30.88803088803089</v>
      </c>
    </row>
    <row r="26" spans="1:9">
      <c r="A26" s="84" t="s">
        <v>313</v>
      </c>
      <c r="B26" s="5">
        <v>1676.1515551299999</v>
      </c>
      <c r="C26" s="5">
        <v>2158.7063296100005</v>
      </c>
      <c r="D26" s="5">
        <v>2941.9004100699999</v>
      </c>
      <c r="E26" s="62">
        <v>3603.752509652506</v>
      </c>
      <c r="F26" s="5">
        <v>3901.7567567567567</v>
      </c>
      <c r="G26" s="5">
        <v>4216.2162162162167</v>
      </c>
      <c r="H26" s="5">
        <v>4556.0154440154438</v>
      </c>
      <c r="I26" s="5">
        <v>4923.1969111969111</v>
      </c>
    </row>
    <row r="27" spans="1:9">
      <c r="A27" s="10" t="s">
        <v>635</v>
      </c>
      <c r="B27" s="5">
        <v>2385.6228166000005</v>
      </c>
      <c r="C27" s="5">
        <v>2298.7207647700006</v>
      </c>
      <c r="D27" s="5">
        <v>1623.8742549700005</v>
      </c>
      <c r="E27" s="62">
        <v>2058.5910038610036</v>
      </c>
      <c r="F27" s="5">
        <v>2155.6540154440154</v>
      </c>
      <c r="G27" s="5">
        <v>2159.3181467181466</v>
      </c>
      <c r="H27" s="5">
        <v>2201.3486486486486</v>
      </c>
      <c r="I27" s="5">
        <v>2241.2656370656368</v>
      </c>
    </row>
    <row r="28" spans="1:9">
      <c r="A28" s="46" t="s">
        <v>312</v>
      </c>
      <c r="B28" s="5">
        <v>1403.2</v>
      </c>
      <c r="C28" s="5">
        <v>899.5</v>
      </c>
      <c r="D28" s="5">
        <v>483.3</v>
      </c>
      <c r="E28" s="62">
        <v>414.67181467181467</v>
      </c>
      <c r="F28" s="5">
        <v>374.13127413127415</v>
      </c>
      <c r="G28" s="5">
        <v>352.89575289575293</v>
      </c>
      <c r="H28" s="5">
        <v>314.67181467181467</v>
      </c>
      <c r="I28" s="5">
        <v>279.53667953667957</v>
      </c>
    </row>
    <row r="29" spans="1:9">
      <c r="A29" s="46" t="s">
        <v>651</v>
      </c>
      <c r="B29" s="5">
        <v>985.42281660000049</v>
      </c>
      <c r="C29" s="5">
        <v>750.3207647700001</v>
      </c>
      <c r="D29" s="5">
        <v>1666.7742549700004</v>
      </c>
      <c r="E29" s="62">
        <v>1308.9722007722007</v>
      </c>
      <c r="F29" s="5">
        <v>1400.3023166023168</v>
      </c>
      <c r="G29" s="5">
        <v>1370.2876447876449</v>
      </c>
      <c r="H29" s="5">
        <v>1390.9162162162163</v>
      </c>
      <c r="I29" s="5">
        <v>1399.7733590733592</v>
      </c>
    </row>
    <row r="30" spans="1:9">
      <c r="A30" s="46" t="s">
        <v>381</v>
      </c>
      <c r="B30" s="5">
        <v>-3</v>
      </c>
      <c r="C30" s="5">
        <v>648.90000000000055</v>
      </c>
      <c r="D30" s="5">
        <v>-526.19999999999982</v>
      </c>
      <c r="E30" s="62">
        <v>334.94698841698846</v>
      </c>
      <c r="F30" s="5">
        <v>381.22042471042471</v>
      </c>
      <c r="G30" s="5">
        <v>436.13474903474906</v>
      </c>
      <c r="H30" s="5">
        <v>495.76061776061778</v>
      </c>
      <c r="I30" s="5">
        <v>561.95559845559842</v>
      </c>
    </row>
    <row r="31" spans="1:9">
      <c r="A31" s="10" t="s">
        <v>382</v>
      </c>
      <c r="B31" s="5">
        <v>-405</v>
      </c>
      <c r="C31" s="5">
        <v>-361.30000000000018</v>
      </c>
      <c r="D31" s="5">
        <v>-612.5</v>
      </c>
      <c r="E31" s="62">
        <v>-439.61428571428576</v>
      </c>
      <c r="F31" s="5">
        <v>-479.17953667953674</v>
      </c>
      <c r="G31" s="5">
        <v>-464.2718146718147</v>
      </c>
      <c r="H31" s="5">
        <v>-501.41351351351358</v>
      </c>
      <c r="I31" s="5">
        <v>-541.52664092664099</v>
      </c>
    </row>
    <row r="32" spans="1:9">
      <c r="A32" s="10" t="s">
        <v>356</v>
      </c>
      <c r="B32" s="5">
        <v>0</v>
      </c>
      <c r="C32" s="5">
        <v>0</v>
      </c>
      <c r="D32" s="5">
        <v>0.1000000000003638</v>
      </c>
      <c r="E32" s="62">
        <v>1.0424710382039848E-3</v>
      </c>
      <c r="F32" s="5">
        <v>-2.3552123547574411E-3</v>
      </c>
      <c r="G32" s="5">
        <v>3.8610038596971208E-3</v>
      </c>
      <c r="H32" s="5">
        <v>-7.7220077236006546E-4</v>
      </c>
      <c r="I32" s="5">
        <v>2.3166023152043635E-3</v>
      </c>
    </row>
    <row r="33" spans="1:9">
      <c r="B33" s="6"/>
      <c r="C33" s="6"/>
      <c r="D33" s="6"/>
      <c r="E33" s="63"/>
      <c r="F33" s="6"/>
      <c r="G33" s="6"/>
      <c r="H33" s="6"/>
      <c r="I33" s="6"/>
    </row>
    <row r="34" spans="1:9">
      <c r="B34" s="16"/>
      <c r="C34" s="16"/>
      <c r="D34" s="16"/>
      <c r="E34" s="16"/>
      <c r="F34" s="16"/>
      <c r="G34" s="16"/>
      <c r="H34" s="16"/>
      <c r="I34" s="16"/>
    </row>
    <row r="35" spans="1:9">
      <c r="B35" s="6"/>
      <c r="C35" s="6"/>
      <c r="D35" s="6"/>
      <c r="E35" s="6"/>
      <c r="F35" s="6"/>
      <c r="G35" s="6"/>
      <c r="H35" s="6"/>
      <c r="I35" s="6"/>
    </row>
    <row r="36" spans="1:9">
      <c r="A36" s="10" t="s">
        <v>329</v>
      </c>
      <c r="B36" s="15"/>
      <c r="C36" s="15"/>
      <c r="D36" s="15"/>
      <c r="E36" s="68"/>
      <c r="F36" s="15"/>
      <c r="G36" s="15"/>
      <c r="H36" s="15"/>
      <c r="I36" s="15"/>
    </row>
    <row r="37" spans="1:9">
      <c r="B37" s="21"/>
      <c r="C37" s="21"/>
      <c r="D37" s="21"/>
      <c r="E37" s="61"/>
      <c r="F37" s="4"/>
      <c r="G37" s="4"/>
      <c r="H37" s="4"/>
      <c r="I37" s="4"/>
    </row>
    <row r="38" spans="1:9">
      <c r="A38" s="10" t="s">
        <v>376</v>
      </c>
      <c r="B38" s="21">
        <v>-0.12498798801055033</v>
      </c>
      <c r="C38" s="21">
        <v>-0.1040193094648591</v>
      </c>
      <c r="D38" s="21">
        <v>-4.1099797665283551E-2</v>
      </c>
      <c r="E38" s="61">
        <v>-5.367249594647993E-2</v>
      </c>
      <c r="F38" s="4">
        <v>-5.1290872815716301E-2</v>
      </c>
      <c r="G38" s="4">
        <v>-4.7950868643655921E-2</v>
      </c>
      <c r="H38" s="4">
        <v>-4.4465381340115726E-2</v>
      </c>
      <c r="I38" s="4">
        <v>-4.110972552976077E-2</v>
      </c>
    </row>
    <row r="39" spans="1:9">
      <c r="A39" s="81" t="s">
        <v>336</v>
      </c>
      <c r="B39" s="21">
        <v>-0.19189091571201405</v>
      </c>
      <c r="C39" s="21">
        <v>-0.16455767268685562</v>
      </c>
      <c r="D39" s="21">
        <v>-9.9582231772614799E-2</v>
      </c>
      <c r="E39" s="61">
        <v>-0.11698686079872729</v>
      </c>
      <c r="F39" s="4">
        <v>-0.11448534597116085</v>
      </c>
      <c r="G39" s="4">
        <v>-0.11234435376708614</v>
      </c>
      <c r="H39" s="4">
        <v>-0.11094737960465824</v>
      </c>
      <c r="I39" s="4">
        <v>-0.11021214335780379</v>
      </c>
    </row>
    <row r="40" spans="1:9">
      <c r="A40" s="46" t="s">
        <v>275</v>
      </c>
      <c r="B40" s="21">
        <v>-0.19972832201792698</v>
      </c>
      <c r="C40" s="21">
        <v>-0.20345936241094351</v>
      </c>
      <c r="D40" s="21">
        <v>-0.20859414425325373</v>
      </c>
      <c r="E40" s="61">
        <v>-0.22067134527308446</v>
      </c>
      <c r="F40" s="4">
        <v>-0.22032593121093744</v>
      </c>
      <c r="G40" s="4">
        <v>-0.2176411697488449</v>
      </c>
      <c r="H40" s="4">
        <v>-0.21507715029481769</v>
      </c>
      <c r="I40" s="4">
        <v>-0.21300088470105899</v>
      </c>
    </row>
    <row r="41" spans="1:9">
      <c r="A41" s="84" t="s">
        <v>377</v>
      </c>
      <c r="B41" s="21">
        <v>0.27428924172586772</v>
      </c>
      <c r="C41" s="21">
        <v>0.29740480240607908</v>
      </c>
      <c r="D41" s="21">
        <v>0.30628521608550413</v>
      </c>
      <c r="E41" s="61">
        <v>0.30013252660925815</v>
      </c>
      <c r="F41" s="4">
        <v>0.30164324045931823</v>
      </c>
      <c r="G41" s="4">
        <v>0.30248872321866832</v>
      </c>
      <c r="H41" s="4">
        <v>0.30329270332241531</v>
      </c>
      <c r="I41" s="4">
        <v>0.30361448100806232</v>
      </c>
    </row>
    <row r="42" spans="1:9">
      <c r="A42" s="84" t="s">
        <v>378</v>
      </c>
      <c r="B42" s="21">
        <v>-0.47401756374379467</v>
      </c>
      <c r="C42" s="21">
        <v>-0.50086416481702267</v>
      </c>
      <c r="D42" s="21">
        <v>-0.51487936033875781</v>
      </c>
      <c r="E42" s="61">
        <v>-0.52080387188234267</v>
      </c>
      <c r="F42" s="4">
        <v>-0.52196917167025569</v>
      </c>
      <c r="G42" s="4">
        <v>-0.52012989296751322</v>
      </c>
      <c r="H42" s="4">
        <v>-0.51836985361723298</v>
      </c>
      <c r="I42" s="4">
        <v>-0.51661536570912137</v>
      </c>
    </row>
    <row r="43" spans="1:9">
      <c r="A43" s="46" t="s">
        <v>276</v>
      </c>
      <c r="B43" s="21">
        <v>7.8374063059129355E-3</v>
      </c>
      <c r="C43" s="21">
        <v>3.8901689724087883E-2</v>
      </c>
      <c r="D43" s="21">
        <v>0.10901191248063892</v>
      </c>
      <c r="E43" s="61">
        <v>0.10368448447435717</v>
      </c>
      <c r="F43" s="4">
        <v>0.10584058523977657</v>
      </c>
      <c r="G43" s="4">
        <v>0.10529681598175879</v>
      </c>
      <c r="H43" s="4">
        <v>0.10412977069015943</v>
      </c>
      <c r="I43" s="4">
        <v>0.10278874134325522</v>
      </c>
    </row>
    <row r="44" spans="1:9">
      <c r="A44" s="84" t="s">
        <v>379</v>
      </c>
      <c r="B44" s="21">
        <v>9.9712886577660809E-2</v>
      </c>
      <c r="C44" s="21">
        <v>0.13673861069571358</v>
      </c>
      <c r="D44" s="21">
        <v>0.22979990634375344</v>
      </c>
      <c r="E44" s="61">
        <v>0.22441164821035828</v>
      </c>
      <c r="F44" s="4">
        <v>0.22556336888509837</v>
      </c>
      <c r="G44" s="4">
        <v>0.22591703513217898</v>
      </c>
      <c r="H44" s="4">
        <v>0.22610514222187028</v>
      </c>
      <c r="I44" s="4">
        <v>0.22624973596239764</v>
      </c>
    </row>
    <row r="45" spans="1:9">
      <c r="A45" s="84" t="s">
        <v>380</v>
      </c>
      <c r="B45" s="21">
        <v>-9.187548027174787E-2</v>
      </c>
      <c r="C45" s="21">
        <v>-9.783692097162569E-2</v>
      </c>
      <c r="D45" s="21">
        <v>-0.12078799386311452</v>
      </c>
      <c r="E45" s="61">
        <v>-0.12072716373600109</v>
      </c>
      <c r="F45" s="4">
        <v>-0.11972278364532181</v>
      </c>
      <c r="G45" s="4">
        <v>-0.12062021915042022</v>
      </c>
      <c r="H45" s="4">
        <v>-0.12197537153171087</v>
      </c>
      <c r="I45" s="4">
        <v>-0.12346099461914242</v>
      </c>
    </row>
    <row r="46" spans="1:9">
      <c r="A46" s="81" t="s">
        <v>647</v>
      </c>
      <c r="B46" s="21">
        <v>-4.7295851076687469E-2</v>
      </c>
      <c r="C46" s="21">
        <v>-6.3146664818004294E-2</v>
      </c>
      <c r="D46" s="21">
        <v>-6.556385568128191E-2</v>
      </c>
      <c r="E46" s="61">
        <v>-5.8397724417152207E-2</v>
      </c>
      <c r="F46" s="4">
        <v>-5.7299786547659402E-2</v>
      </c>
      <c r="G46" s="4">
        <v>-5.5861599831708415E-2</v>
      </c>
      <c r="H46" s="4">
        <v>-5.3599054385746622E-2</v>
      </c>
      <c r="I46" s="4">
        <v>-5.0716772210114711E-2</v>
      </c>
    </row>
    <row r="47" spans="1:9">
      <c r="A47" s="46" t="s">
        <v>335</v>
      </c>
      <c r="B47" s="21">
        <v>3.080775806126489E-2</v>
      </c>
      <c r="C47" s="21">
        <v>2.4836199846787872E-2</v>
      </c>
      <c r="D47" s="21">
        <v>2.727185825575169E-2</v>
      </c>
      <c r="E47" s="61">
        <v>2.7272262514507577E-2</v>
      </c>
      <c r="F47" s="4">
        <v>2.7272275175150223E-2</v>
      </c>
      <c r="G47" s="4">
        <v>2.7272269526924575E-2</v>
      </c>
      <c r="H47" s="4">
        <v>2.7272273723978235E-2</v>
      </c>
      <c r="I47" s="4">
        <v>2.7272268852004653E-2</v>
      </c>
    </row>
    <row r="48" spans="1:9">
      <c r="A48" s="46" t="s">
        <v>648</v>
      </c>
      <c r="B48" s="21">
        <v>-7.8103609137952362E-2</v>
      </c>
      <c r="C48" s="21">
        <v>-8.798286466479216E-2</v>
      </c>
      <c r="D48" s="21">
        <v>-9.2835713937033604E-2</v>
      </c>
      <c r="E48" s="61">
        <v>-8.5669986931659781E-2</v>
      </c>
      <c r="F48" s="4">
        <v>-8.4572061722809622E-2</v>
      </c>
      <c r="G48" s="4">
        <v>-8.3133869358632984E-2</v>
      </c>
      <c r="H48" s="4">
        <v>-8.0871328109724847E-2</v>
      </c>
      <c r="I48" s="4">
        <v>-7.7989041062119374E-2</v>
      </c>
    </row>
    <row r="49" spans="1:9">
      <c r="A49" s="84" t="s">
        <v>312</v>
      </c>
      <c r="B49" s="21">
        <v>-6.8280038932181722E-3</v>
      </c>
      <c r="C49" s="21">
        <v>-4.7300521035460235E-3</v>
      </c>
      <c r="D49" s="21">
        <v>-3.2960332711657694E-3</v>
      </c>
      <c r="E49" s="61">
        <v>-6.4640258147334925E-3</v>
      </c>
      <c r="F49" s="4">
        <v>-6.7922023154912995E-3</v>
      </c>
      <c r="G49" s="4">
        <v>-6.5534106242582353E-3</v>
      </c>
      <c r="H49" s="4">
        <v>-5.7565802762189E-3</v>
      </c>
      <c r="I49" s="4">
        <v>-5.1640245475128533E-3</v>
      </c>
    </row>
    <row r="50" spans="1:9">
      <c r="A50" s="84" t="s">
        <v>313</v>
      </c>
      <c r="B50" s="21">
        <v>-7.1275605244734183E-2</v>
      </c>
      <c r="C50" s="21">
        <v>-8.3252812561246142E-2</v>
      </c>
      <c r="D50" s="21">
        <v>-8.953968066586783E-2</v>
      </c>
      <c r="E50" s="61">
        <v>-7.9205961116926293E-2</v>
      </c>
      <c r="F50" s="4">
        <v>-7.7779859407318325E-2</v>
      </c>
      <c r="G50" s="4">
        <v>-7.6580458734374759E-2</v>
      </c>
      <c r="H50" s="4">
        <v>-7.5114747833505954E-2</v>
      </c>
      <c r="I50" s="4">
        <v>-7.282501651460653E-2</v>
      </c>
    </row>
    <row r="51" spans="1:9">
      <c r="A51" s="81" t="s">
        <v>649</v>
      </c>
      <c r="B51" s="21">
        <v>0.1141987787781512</v>
      </c>
      <c r="C51" s="21">
        <v>0.12368502804000081</v>
      </c>
      <c r="D51" s="21">
        <v>0.12404628978861315</v>
      </c>
      <c r="E51" s="61">
        <v>0.12171208926939957</v>
      </c>
      <c r="F51" s="4">
        <v>0.12049425970310396</v>
      </c>
      <c r="G51" s="4">
        <v>0.12025508495513862</v>
      </c>
      <c r="H51" s="4">
        <v>0.12008105265028914</v>
      </c>
      <c r="I51" s="4">
        <v>0.11981919003815772</v>
      </c>
    </row>
    <row r="52" spans="1:9">
      <c r="A52" s="84" t="s">
        <v>312</v>
      </c>
      <c r="B52" s="21">
        <v>8.4245704227784296E-3</v>
      </c>
      <c r="C52" s="21">
        <v>7.7849892737136593E-3</v>
      </c>
      <c r="D52" s="21">
        <v>4.4827678151613363E-3</v>
      </c>
      <c r="E52" s="61">
        <v>2.2400089456997251E-3</v>
      </c>
      <c r="F52" s="4">
        <v>1.1221899477768234E-3</v>
      </c>
      <c r="G52" s="4">
        <v>9.8301159363873539E-4</v>
      </c>
      <c r="H52" s="4">
        <v>9.0893372782403683E-4</v>
      </c>
      <c r="I52" s="4">
        <v>7.4705599240692275E-4</v>
      </c>
    </row>
    <row r="53" spans="1:9">
      <c r="A53" s="84" t="s">
        <v>313</v>
      </c>
      <c r="B53" s="21">
        <v>0.10577420835537275</v>
      </c>
      <c r="C53" s="21">
        <v>0.11590003876628716</v>
      </c>
      <c r="D53" s="21">
        <v>0.1195635219734518</v>
      </c>
      <c r="E53" s="61">
        <v>0.11947208032369984</v>
      </c>
      <c r="F53" s="4">
        <v>0.11937206975532713</v>
      </c>
      <c r="G53" s="4">
        <v>0.11927207336149989</v>
      </c>
      <c r="H53" s="4">
        <v>0.1191721189224651</v>
      </c>
      <c r="I53" s="4">
        <v>0.11907213404575079</v>
      </c>
    </row>
    <row r="54" spans="1:9">
      <c r="A54" s="10" t="s">
        <v>635</v>
      </c>
      <c r="B54" s="21">
        <v>0.15054567356279949</v>
      </c>
      <c r="C54" s="21">
        <v>0.12341735515170561</v>
      </c>
      <c r="D54" s="21">
        <v>6.5996838132807004E-2</v>
      </c>
      <c r="E54" s="61">
        <v>6.8246681509947255E-2</v>
      </c>
      <c r="F54" s="4">
        <v>6.5951031174436736E-2</v>
      </c>
      <c r="G54" s="4">
        <v>6.1084711788646377E-2</v>
      </c>
      <c r="H54" s="4">
        <v>5.7580880962807231E-2</v>
      </c>
      <c r="I54" s="4">
        <v>5.4207111188638898E-2</v>
      </c>
    </row>
    <row r="55" spans="1:9">
      <c r="A55" s="46" t="s">
        <v>312</v>
      </c>
      <c r="B55" s="21">
        <v>8.8549492263990198E-2</v>
      </c>
      <c r="C55" s="21">
        <v>4.8293778287623705E-2</v>
      </c>
      <c r="D55" s="21">
        <v>1.9642082366885531E-2</v>
      </c>
      <c r="E55" s="61">
        <v>1.3747254901037171E-2</v>
      </c>
      <c r="F55" s="4">
        <v>1.1446337467323599E-2</v>
      </c>
      <c r="G55" s="4">
        <v>9.9830288509533786E-3</v>
      </c>
      <c r="H55" s="4">
        <v>8.2308998686287781E-3</v>
      </c>
      <c r="I55" s="4">
        <v>6.7608567312826507E-3</v>
      </c>
    </row>
    <row r="56" spans="1:9">
      <c r="A56" s="46" t="s">
        <v>651</v>
      </c>
      <c r="B56" s="21">
        <v>6.218549748808521E-2</v>
      </c>
      <c r="C56" s="21">
        <v>4.0284407624683313E-2</v>
      </c>
      <c r="D56" s="21">
        <v>6.7740362514225147E-2</v>
      </c>
      <c r="E56" s="61">
        <v>4.3395219703149399E-2</v>
      </c>
      <c r="F56" s="4">
        <v>4.2841467635451283E-2</v>
      </c>
      <c r="G56" s="4">
        <v>3.8763915348284286E-2</v>
      </c>
      <c r="H56" s="4">
        <v>3.6382324591949344E-2</v>
      </c>
      <c r="I56" s="4">
        <v>3.3854831332499488E-2</v>
      </c>
    </row>
    <row r="57" spans="1:9">
      <c r="A57" s="46" t="s">
        <v>381</v>
      </c>
      <c r="B57" s="21">
        <v>-1.8931618927591975E-4</v>
      </c>
      <c r="C57" s="21">
        <v>3.4839169239398608E-2</v>
      </c>
      <c r="D57" s="21">
        <v>-2.1385606748303667E-2</v>
      </c>
      <c r="E57" s="61">
        <v>1.1104206905760699E-2</v>
      </c>
      <c r="F57" s="4">
        <v>1.1663226071661866E-2</v>
      </c>
      <c r="G57" s="4">
        <v>1.2337767589408726E-2</v>
      </c>
      <c r="H57" s="4">
        <v>1.2967656502229108E-2</v>
      </c>
      <c r="I57" s="4">
        <v>1.3591423124856773E-2</v>
      </c>
    </row>
    <row r="58" spans="1:9">
      <c r="A58" s="10" t="s">
        <v>382</v>
      </c>
      <c r="B58" s="21">
        <v>-2.5557685552249167E-2</v>
      </c>
      <c r="C58" s="21">
        <v>-1.939804568684653E-2</v>
      </c>
      <c r="D58" s="21">
        <v>-2.4892976308126188E-2</v>
      </c>
      <c r="E58" s="61">
        <v>-1.4574151003329447E-2</v>
      </c>
      <c r="F58" s="4">
        <v>-1.4660230415127592E-2</v>
      </c>
      <c r="G58" s="4">
        <v>-1.313373392148009E-2</v>
      </c>
      <c r="H58" s="4">
        <v>-1.3115519821218795E-2</v>
      </c>
      <c r="I58" s="4">
        <v>-1.3097329629678741E-2</v>
      </c>
    </row>
    <row r="59" spans="1:9">
      <c r="A59" s="26" t="s">
        <v>356</v>
      </c>
      <c r="B59" s="19">
        <v>0</v>
      </c>
      <c r="C59" s="19">
        <v>0</v>
      </c>
      <c r="D59" s="19">
        <v>4.0641593972598773E-6</v>
      </c>
      <c r="E59" s="67">
        <v>3.4560137877905128E-8</v>
      </c>
      <c r="F59" s="19">
        <v>-7.2056407159120288E-8</v>
      </c>
      <c r="G59" s="19">
        <v>1.092235103673377E-7</v>
      </c>
      <c r="H59" s="19">
        <v>-2.0198527289145241E-8</v>
      </c>
      <c r="I59" s="19">
        <v>5.6029199396708396E-8</v>
      </c>
    </row>
  </sheetData>
  <phoneticPr fontId="0" type="noConversion"/>
  <pageMargins left="0.51181102362204722" right="0.51181102362204722" top="0.78740157480314965" bottom="0.43307086614173229" header="0.47244094488188981" footer="0.31496062992125984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Z64"/>
  <sheetViews>
    <sheetView zoomScaleNormal="100" zoomScaleSheetLayoutView="90" workbookViewId="0">
      <pane xSplit="1" ySplit="7" topLeftCell="C8" activePane="bottomRight" state="frozen"/>
      <selection activeCell="A73" sqref="A73"/>
      <selection pane="topRight" activeCell="A73" sqref="A73"/>
      <selection pane="bottomLeft" activeCell="A73" sqref="A73"/>
      <selection pane="bottomRight" activeCell="N16" sqref="N16"/>
    </sheetView>
  </sheetViews>
  <sheetFormatPr defaultColWidth="9.140625" defaultRowHeight="12.75"/>
  <cols>
    <col min="1" max="1" width="46.28515625" style="10" customWidth="1"/>
    <col min="2" max="10" width="8.7109375" style="10" customWidth="1"/>
    <col min="11" max="11" width="2" style="10" customWidth="1"/>
    <col min="12" max="16384" width="9.140625" style="10"/>
  </cols>
  <sheetData>
    <row r="1" spans="1:10">
      <c r="F1" s="78"/>
      <c r="I1" s="78"/>
      <c r="J1" s="78" t="s">
        <v>662</v>
      </c>
    </row>
    <row r="2" spans="1:10" ht="18">
      <c r="A2" s="79" t="s">
        <v>609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>
      <c r="A3" s="23" t="s">
        <v>254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.75" customHeight="1">
      <c r="A4" s="86"/>
      <c r="B4" s="24"/>
      <c r="C4" s="24"/>
      <c r="D4" s="24"/>
      <c r="E4" s="24"/>
      <c r="F4" s="58"/>
      <c r="G4" s="24"/>
      <c r="H4" s="24"/>
      <c r="I4" s="24"/>
      <c r="J4" s="24"/>
    </row>
    <row r="5" spans="1:10">
      <c r="B5" s="10">
        <v>1995</v>
      </c>
      <c r="C5" s="10">
        <v>2020</v>
      </c>
      <c r="D5" s="10">
        <v>2021</v>
      </c>
      <c r="E5" s="10">
        <v>2022</v>
      </c>
      <c r="F5" s="59">
        <v>2023</v>
      </c>
      <c r="G5" s="10">
        <v>2024</v>
      </c>
      <c r="H5" s="10">
        <v>2025</v>
      </c>
      <c r="I5" s="10">
        <v>2026</v>
      </c>
      <c r="J5" s="10">
        <v>2027</v>
      </c>
    </row>
    <row r="6" spans="1:10">
      <c r="A6" s="78"/>
      <c r="B6" s="78" t="s">
        <v>255</v>
      </c>
      <c r="C6" s="78" t="s">
        <v>255</v>
      </c>
      <c r="D6" s="78" t="s">
        <v>255</v>
      </c>
      <c r="E6" s="78" t="s">
        <v>255</v>
      </c>
      <c r="F6" s="80" t="s">
        <v>307</v>
      </c>
      <c r="G6" s="78" t="s">
        <v>308</v>
      </c>
      <c r="H6" s="78" t="s">
        <v>308</v>
      </c>
      <c r="I6" s="78" t="s">
        <v>308</v>
      </c>
      <c r="J6" s="78" t="s">
        <v>308</v>
      </c>
    </row>
    <row r="7" spans="1:10" ht="3" customHeight="1">
      <c r="A7" s="26"/>
      <c r="B7" s="25"/>
      <c r="C7" s="25"/>
      <c r="D7" s="25"/>
      <c r="E7" s="25"/>
      <c r="F7" s="87"/>
      <c r="G7" s="25"/>
      <c r="H7" s="25"/>
      <c r="I7" s="25"/>
      <c r="J7" s="25"/>
    </row>
    <row r="8" spans="1:10">
      <c r="F8" s="59"/>
    </row>
    <row r="9" spans="1:10">
      <c r="A9" s="10" t="s">
        <v>310</v>
      </c>
      <c r="F9" s="59"/>
    </row>
    <row r="10" spans="1:10">
      <c r="F10" s="59"/>
    </row>
    <row r="11" spans="1:10">
      <c r="A11" s="10" t="s">
        <v>383</v>
      </c>
      <c r="B11" s="40">
        <f t="shared" ref="B11" si="0">B12-B13</f>
        <v>47.817915000000028</v>
      </c>
      <c r="C11" s="103">
        <v>930.76299999999901</v>
      </c>
      <c r="D11" s="103">
        <v>-11.207999999998719</v>
      </c>
      <c r="E11" s="103">
        <v>3066.8602671301669</v>
      </c>
      <c r="F11" s="104">
        <v>3210.8300000000017</v>
      </c>
      <c r="G11" s="103">
        <v>3464.5400000000009</v>
      </c>
      <c r="H11" s="103">
        <v>3537.4200000000019</v>
      </c>
      <c r="I11" s="103">
        <v>3552.0599999999977</v>
      </c>
      <c r="J11" s="103">
        <v>3499.1399999999994</v>
      </c>
    </row>
    <row r="12" spans="1:10">
      <c r="A12" s="81" t="s">
        <v>384</v>
      </c>
      <c r="B12" s="40">
        <f>Data!C170</f>
        <v>258.52896900000002</v>
      </c>
      <c r="C12" s="103">
        <v>18908.72</v>
      </c>
      <c r="D12" s="103">
        <v>18769.512999999999</v>
      </c>
      <c r="E12" s="103">
        <v>23559.729434516361</v>
      </c>
      <c r="F12" s="104">
        <v>23582.29</v>
      </c>
      <c r="G12" s="103">
        <v>25730.21</v>
      </c>
      <c r="H12" s="103">
        <v>27813.360000000001</v>
      </c>
      <c r="I12" s="103">
        <v>30065.17</v>
      </c>
      <c r="J12" s="103">
        <v>32499.279999999999</v>
      </c>
    </row>
    <row r="13" spans="1:10">
      <c r="A13" s="81" t="s">
        <v>385</v>
      </c>
      <c r="B13" s="40">
        <f>Data!C171</f>
        <v>210.71105399999999</v>
      </c>
      <c r="C13" s="103">
        <v>17977.957000000002</v>
      </c>
      <c r="D13" s="103">
        <v>18780.720999999998</v>
      </c>
      <c r="E13" s="103">
        <v>20492.869167386194</v>
      </c>
      <c r="F13" s="104">
        <v>20371.46</v>
      </c>
      <c r="G13" s="103">
        <v>22265.67</v>
      </c>
      <c r="H13" s="103">
        <v>24275.94</v>
      </c>
      <c r="I13" s="103">
        <v>26513.11</v>
      </c>
      <c r="J13" s="103">
        <v>29000.14</v>
      </c>
    </row>
    <row r="14" spans="1:10">
      <c r="A14" s="10" t="s">
        <v>386</v>
      </c>
      <c r="B14" s="40">
        <f t="shared" ref="B14" si="1">SUM(B15,B16,B17)</f>
        <v>131.62306299999997</v>
      </c>
      <c r="C14" s="103">
        <v>29448.826999999997</v>
      </c>
      <c r="D14" s="103">
        <v>33857.442999999999</v>
      </c>
      <c r="E14" s="103">
        <v>34643.612158604097</v>
      </c>
      <c r="F14" s="104">
        <v>40141.07</v>
      </c>
      <c r="G14" s="103">
        <v>46408.14</v>
      </c>
      <c r="H14" s="103">
        <v>53717.98</v>
      </c>
      <c r="I14" s="103">
        <v>62178.930000000008</v>
      </c>
      <c r="J14" s="103">
        <v>71962.070000000007</v>
      </c>
    </row>
    <row r="15" spans="1:10">
      <c r="A15" s="81" t="s">
        <v>387</v>
      </c>
      <c r="B15" s="40">
        <f>Data!C173</f>
        <v>41.73270999999999</v>
      </c>
      <c r="C15" s="103">
        <v>1487.0239999999999</v>
      </c>
      <c r="D15" s="103">
        <v>1942.34</v>
      </c>
      <c r="E15" s="103">
        <v>2170.613458808612</v>
      </c>
      <c r="F15" s="104">
        <v>1879.61</v>
      </c>
      <c r="G15" s="103">
        <v>1560.61</v>
      </c>
      <c r="H15" s="103">
        <v>1161.6099999999999</v>
      </c>
      <c r="I15" s="103">
        <v>875.61</v>
      </c>
      <c r="J15" s="103">
        <v>632.61</v>
      </c>
    </row>
    <row r="16" spans="1:10">
      <c r="A16" s="81" t="s">
        <v>388</v>
      </c>
      <c r="B16" s="40">
        <f>Data!C174</f>
        <v>152.36038100000002</v>
      </c>
      <c r="C16" s="103">
        <v>38686.648000000001</v>
      </c>
      <c r="D16" s="103">
        <v>43441.553999999996</v>
      </c>
      <c r="E16" s="103">
        <v>45067.282294053817</v>
      </c>
      <c r="F16" s="104">
        <v>51530.18</v>
      </c>
      <c r="G16" s="103">
        <v>58984.82</v>
      </c>
      <c r="H16" s="103">
        <v>67633.02</v>
      </c>
      <c r="I16" s="103">
        <v>77395.88</v>
      </c>
      <c r="J16" s="103">
        <v>88520.74</v>
      </c>
    </row>
    <row r="17" spans="1:10">
      <c r="A17" s="81" t="s">
        <v>389</v>
      </c>
      <c r="B17" s="40">
        <f>Data!C175</f>
        <v>-62.470028000000042</v>
      </c>
      <c r="C17" s="103">
        <v>-10724.845000000001</v>
      </c>
      <c r="D17" s="103">
        <v>-11526.450999999997</v>
      </c>
      <c r="E17" s="103">
        <v>-12594.283594258333</v>
      </c>
      <c r="F17" s="104">
        <v>-13268.72</v>
      </c>
      <c r="G17" s="103">
        <v>-14137.29</v>
      </c>
      <c r="H17" s="103">
        <v>-15076.65</v>
      </c>
      <c r="I17" s="103">
        <v>-16092.56</v>
      </c>
      <c r="J17" s="103">
        <v>-17191.28</v>
      </c>
    </row>
    <row r="18" spans="1:10">
      <c r="A18" s="10" t="s">
        <v>652</v>
      </c>
      <c r="B18" s="40">
        <f t="shared" ref="B18" si="2">SUM(B11,B14)</f>
        <v>179.440978</v>
      </c>
      <c r="C18" s="103">
        <v>30379.589999999997</v>
      </c>
      <c r="D18" s="103">
        <v>33846.235000000001</v>
      </c>
      <c r="E18" s="103">
        <v>37710.47242573426</v>
      </c>
      <c r="F18" s="104">
        <v>43351.9</v>
      </c>
      <c r="G18" s="103">
        <v>49872.68</v>
      </c>
      <c r="H18" s="103">
        <v>57255.400000000009</v>
      </c>
      <c r="I18" s="103">
        <v>65730.990000000005</v>
      </c>
      <c r="J18" s="103">
        <v>75461.210000000006</v>
      </c>
    </row>
    <row r="19" spans="1:10">
      <c r="A19" s="81" t="s">
        <v>653</v>
      </c>
      <c r="B19" s="40">
        <f>Data!C177</f>
        <v>160.14482799999999</v>
      </c>
      <c r="C19" s="103">
        <v>13659.690952000001</v>
      </c>
      <c r="D19" s="103">
        <v>16107.4755437691</v>
      </c>
      <c r="E19" s="103">
        <v>19790.689147050001</v>
      </c>
      <c r="F19" s="104">
        <v>23219.45</v>
      </c>
      <c r="G19" s="103">
        <v>26970.37</v>
      </c>
      <c r="H19" s="103">
        <v>31266.5</v>
      </c>
      <c r="I19" s="103">
        <v>36246.959999999999</v>
      </c>
      <c r="J19" s="103">
        <v>42020.77</v>
      </c>
    </row>
    <row r="20" spans="1:10">
      <c r="A20" s="46" t="s">
        <v>390</v>
      </c>
      <c r="B20" s="40">
        <f>Data!C178</f>
        <v>124.779175</v>
      </c>
      <c r="C20" s="103">
        <v>3732.5889999999999</v>
      </c>
      <c r="D20" s="103">
        <v>3542.3069999999998</v>
      </c>
      <c r="E20" s="103">
        <v>3888.0101809099997</v>
      </c>
      <c r="F20" s="104">
        <v>4142.9269999999997</v>
      </c>
      <c r="G20" s="103">
        <v>4368.0050000000001</v>
      </c>
      <c r="H20" s="103">
        <v>4568.8909999999996</v>
      </c>
      <c r="I20" s="103">
        <v>4750.4269999999997</v>
      </c>
      <c r="J20" s="103">
        <v>4919.4589999999998</v>
      </c>
    </row>
    <row r="21" spans="1:10">
      <c r="A21" s="46" t="s">
        <v>391</v>
      </c>
      <c r="B21" s="40">
        <f>Data!C179</f>
        <v>35.365652999999995</v>
      </c>
      <c r="C21" s="103">
        <v>9927.1019520000009</v>
      </c>
      <c r="D21" s="103">
        <v>12565.168543769101</v>
      </c>
      <c r="E21" s="103">
        <v>15902.678966140002</v>
      </c>
      <c r="F21" s="104">
        <v>19076.523000000001</v>
      </c>
      <c r="G21" s="103">
        <v>22602.364999999998</v>
      </c>
      <c r="H21" s="103">
        <v>26697.609</v>
      </c>
      <c r="I21" s="103">
        <v>31496.532999999999</v>
      </c>
      <c r="J21" s="103">
        <v>37101.310999999994</v>
      </c>
    </row>
    <row r="22" spans="1:10">
      <c r="A22" s="81" t="s">
        <v>392</v>
      </c>
      <c r="B22" s="40">
        <f>B18-B19</f>
        <v>19.296150000000011</v>
      </c>
      <c r="C22" s="103">
        <v>16719.899047999996</v>
      </c>
      <c r="D22" s="103">
        <v>17738.759456230902</v>
      </c>
      <c r="E22" s="103">
        <v>17919.783278684259</v>
      </c>
      <c r="F22" s="104">
        <v>20132.45</v>
      </c>
      <c r="G22" s="103">
        <v>22902.31</v>
      </c>
      <c r="H22" s="103">
        <v>25988.900000000009</v>
      </c>
      <c r="I22" s="103">
        <v>29484.030000000006</v>
      </c>
      <c r="J22" s="103">
        <v>33440.44000000001</v>
      </c>
    </row>
    <row r="23" spans="1:10">
      <c r="B23" s="6"/>
      <c r="C23" s="5"/>
      <c r="D23" s="5"/>
      <c r="E23" s="5"/>
      <c r="F23" s="62"/>
      <c r="G23" s="5"/>
      <c r="H23" s="5"/>
      <c r="I23" s="5"/>
      <c r="J23" s="5"/>
    </row>
    <row r="24" spans="1:10">
      <c r="A24" s="6" t="s">
        <v>323</v>
      </c>
      <c r="B24" s="6"/>
      <c r="C24" s="6"/>
      <c r="D24" s="6"/>
      <c r="E24" s="6"/>
      <c r="F24" s="63"/>
      <c r="G24" s="6"/>
      <c r="H24" s="6"/>
      <c r="I24" s="6"/>
      <c r="J24" s="6"/>
    </row>
    <row r="25" spans="1:10">
      <c r="A25" s="10" t="s">
        <v>654</v>
      </c>
      <c r="B25" s="7" t="e">
        <f>NatAcc!#REF!/B18</f>
        <v>#REF!</v>
      </c>
      <c r="C25" s="7">
        <v>1.621705104984267</v>
      </c>
      <c r="D25" s="7">
        <v>1.7728212207763401</v>
      </c>
      <c r="E25" s="7">
        <v>1.9027657630232095</v>
      </c>
      <c r="F25" s="64">
        <v>1.8021052825827704</v>
      </c>
      <c r="G25" s="7">
        <v>1.6974403621381486</v>
      </c>
      <c r="H25" s="7">
        <v>1.5990697820642243</v>
      </c>
      <c r="I25" s="7">
        <v>1.50639934070672</v>
      </c>
      <c r="J25" s="7">
        <v>1.4191002238103525</v>
      </c>
    </row>
    <row r="26" spans="1:10">
      <c r="A26" s="10" t="s">
        <v>655</v>
      </c>
      <c r="B26" s="7" t="e">
        <f>NatAcc!#REF!/B19</f>
        <v>#REF!</v>
      </c>
      <c r="C26" s="7">
        <v>3.6067240732935861</v>
      </c>
      <c r="D26" s="7">
        <v>3.7251848365893774</v>
      </c>
      <c r="E26" s="7">
        <v>3.6256542309348347</v>
      </c>
      <c r="F26" s="64">
        <v>3.3646226762477149</v>
      </c>
      <c r="G26" s="7">
        <v>3.1388482990778401</v>
      </c>
      <c r="H26" s="7">
        <v>2.9282260566420932</v>
      </c>
      <c r="I26" s="7">
        <v>2.7317358476407403</v>
      </c>
      <c r="J26" s="7">
        <v>2.5484306927264786</v>
      </c>
    </row>
    <row r="27" spans="1:10">
      <c r="A27" s="10" t="s">
        <v>393</v>
      </c>
      <c r="B27" s="4">
        <f>B22/(B22+B21)</f>
        <v>0.3530097607647521</v>
      </c>
      <c r="C27" s="21">
        <v>0.62745894173982275</v>
      </c>
      <c r="D27" s="21">
        <v>0.58536172129998787</v>
      </c>
      <c r="E27" s="21">
        <v>0.52981900457074105</v>
      </c>
      <c r="F27" s="61">
        <v>0.51346537436723994</v>
      </c>
      <c r="G27" s="4">
        <v>0.50329576027078538</v>
      </c>
      <c r="H27" s="4">
        <v>0.4932742839348116</v>
      </c>
      <c r="I27" s="4">
        <v>0.48349881584399279</v>
      </c>
      <c r="J27" s="4">
        <v>0.4740517427757075</v>
      </c>
    </row>
    <row r="28" spans="1:10">
      <c r="A28" s="35" t="s">
        <v>656</v>
      </c>
      <c r="B28" s="7" t="e">
        <f>B18/NatBank!#REF!</f>
        <v>#REF!</v>
      </c>
      <c r="C28" s="7">
        <v>2.820946151422596</v>
      </c>
      <c r="D28" s="7">
        <v>3.2618147915971174</v>
      </c>
      <c r="E28" s="7">
        <v>3.1471046479237339</v>
      </c>
      <c r="F28" s="64">
        <v>3.113493580586685</v>
      </c>
      <c r="G28" s="7">
        <v>3.1101574686016682</v>
      </c>
      <c r="H28" s="7">
        <v>3.1057604191861823</v>
      </c>
      <c r="I28" s="7">
        <v>3.1013680961838044</v>
      </c>
      <c r="J28" s="7">
        <v>3.0969818261916227</v>
      </c>
    </row>
    <row r="29" spans="1:10">
      <c r="A29" s="35" t="s">
        <v>657</v>
      </c>
      <c r="B29" s="7" t="e">
        <f>B19/NatBank!#REF!</f>
        <v>#REF!</v>
      </c>
      <c r="C29" s="7">
        <v>1.2683927801746653</v>
      </c>
      <c r="D29" s="7">
        <v>1.5523027002546923</v>
      </c>
      <c r="E29" s="7">
        <v>1.6516199822994431</v>
      </c>
      <c r="F29" s="64">
        <v>1.6675995404988826</v>
      </c>
      <c r="G29" s="7">
        <v>1.6819248070576991</v>
      </c>
      <c r="H29" s="7">
        <v>1.6960192077338514</v>
      </c>
      <c r="I29" s="7">
        <v>1.7102308260936052</v>
      </c>
      <c r="J29" s="7">
        <v>1.7245623415338571</v>
      </c>
    </row>
    <row r="30" spans="1:10">
      <c r="A30" s="83" t="s">
        <v>394</v>
      </c>
      <c r="B30" s="4" t="e">
        <f>B16/NatAcc!#REF!</f>
        <v>#REF!</v>
      </c>
      <c r="C30" s="21">
        <v>0.78524885128465549</v>
      </c>
      <c r="D30" s="21">
        <v>0.72398579539349905</v>
      </c>
      <c r="E30" s="21">
        <v>0.62807870351025052</v>
      </c>
      <c r="F30" s="61">
        <v>0.65958893813438324</v>
      </c>
      <c r="G30" s="4">
        <v>0.6967597060571088</v>
      </c>
      <c r="H30" s="4">
        <v>0.73871158636444956</v>
      </c>
      <c r="I30" s="4">
        <v>0.7816413969624646</v>
      </c>
      <c r="J30" s="4">
        <v>0.82662436586618981</v>
      </c>
    </row>
    <row r="31" spans="1:10">
      <c r="B31" s="6"/>
      <c r="C31" s="55"/>
      <c r="D31" s="55"/>
      <c r="E31" s="55"/>
      <c r="F31" s="69"/>
      <c r="G31" s="49"/>
      <c r="H31" s="49"/>
      <c r="I31" s="49"/>
      <c r="J31" s="49"/>
    </row>
    <row r="32" spans="1:10">
      <c r="B32" s="16"/>
      <c r="C32" s="16"/>
      <c r="D32" s="16"/>
      <c r="E32" s="16"/>
      <c r="F32" s="16"/>
      <c r="G32" s="16"/>
      <c r="H32" s="16"/>
      <c r="I32" s="16"/>
      <c r="J32" s="16"/>
    </row>
    <row r="33" spans="1:10"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10" t="s">
        <v>395</v>
      </c>
      <c r="B34" s="6"/>
      <c r="C34" s="6"/>
      <c r="D34" s="6"/>
      <c r="E34" s="6"/>
      <c r="F34" s="63"/>
      <c r="G34" s="6"/>
      <c r="H34" s="6"/>
      <c r="I34" s="6"/>
      <c r="J34" s="6"/>
    </row>
    <row r="35" spans="1:10">
      <c r="B35" s="6"/>
      <c r="C35" s="6"/>
      <c r="D35" s="6"/>
      <c r="E35" s="6"/>
      <c r="F35" s="63"/>
      <c r="G35" s="6"/>
      <c r="H35" s="6"/>
      <c r="I35" s="6"/>
      <c r="J35" s="6"/>
    </row>
    <row r="36" spans="1:10">
      <c r="A36" s="10" t="s">
        <v>383</v>
      </c>
      <c r="B36" s="6"/>
      <c r="C36" s="105">
        <v>3.6187767114307321</v>
      </c>
      <c r="D36" s="105">
        <v>-1.0120417335025123</v>
      </c>
      <c r="E36" s="105">
        <v>274.63135859479991</v>
      </c>
      <c r="F36" s="106">
        <v>4.694368844021557E-2</v>
      </c>
      <c r="G36" s="107">
        <v>7.9016952003064314E-2</v>
      </c>
      <c r="H36" s="107">
        <v>2.1035981688767053E-2</v>
      </c>
      <c r="I36" s="107">
        <v>4.1386094950545231E-3</v>
      </c>
      <c r="J36" s="107">
        <v>-1.4898396986536907E-2</v>
      </c>
    </row>
    <row r="37" spans="1:10">
      <c r="A37" s="81" t="s">
        <v>384</v>
      </c>
      <c r="B37" s="6"/>
      <c r="C37" s="21">
        <v>0.25456752209724287</v>
      </c>
      <c r="D37" s="21">
        <v>-7.3620530633486635E-3</v>
      </c>
      <c r="E37" s="21">
        <v>0.25521261177721349</v>
      </c>
      <c r="F37" s="61">
        <v>9.5759017718545698E-4</v>
      </c>
      <c r="G37" s="4">
        <v>9.1081909348074266E-2</v>
      </c>
      <c r="H37" s="4">
        <v>8.0961251385045105E-2</v>
      </c>
      <c r="I37" s="4">
        <v>8.096145161893413E-2</v>
      </c>
      <c r="J37" s="4">
        <v>8.0961125448484106E-2</v>
      </c>
    </row>
    <row r="38" spans="1:10">
      <c r="A38" s="81" t="s">
        <v>385</v>
      </c>
      <c r="B38" s="6"/>
      <c r="C38" s="21">
        <v>0.16533232404172299</v>
      </c>
      <c r="D38" s="21">
        <v>4.4652682170726932E-2</v>
      </c>
      <c r="E38" s="21">
        <v>9.1165199003073225E-2</v>
      </c>
      <c r="F38" s="61">
        <v>-5.9244592055178909E-3</v>
      </c>
      <c r="G38" s="4">
        <v>9.298351713622878E-2</v>
      </c>
      <c r="H38" s="4">
        <v>9.0285628054309647E-2</v>
      </c>
      <c r="I38" s="4">
        <v>9.2155854726943709E-2</v>
      </c>
      <c r="J38" s="4">
        <v>9.3803782355219689E-2</v>
      </c>
    </row>
    <row r="39" spans="1:10">
      <c r="A39" s="10" t="s">
        <v>386</v>
      </c>
      <c r="B39" s="6"/>
      <c r="C39" s="21">
        <v>0.19054697159682404</v>
      </c>
      <c r="D39" s="21">
        <v>0.14970429891825579</v>
      </c>
      <c r="E39" s="21">
        <v>2.3219980274473116E-2</v>
      </c>
      <c r="F39" s="61">
        <v>0.1586860462537118</v>
      </c>
      <c r="G39" s="4">
        <v>0.15612613216339274</v>
      </c>
      <c r="H39" s="4">
        <v>0.15751202267533246</v>
      </c>
      <c r="I39" s="4">
        <v>0.15750685338503057</v>
      </c>
      <c r="J39" s="4">
        <v>0.15733850679000103</v>
      </c>
    </row>
    <row r="40" spans="1:10">
      <c r="A40" s="81" t="s">
        <v>387</v>
      </c>
      <c r="B40" s="6"/>
      <c r="C40" s="21">
        <v>-6.8822721611292798E-2</v>
      </c>
      <c r="D40" s="21">
        <v>0.30619277160287933</v>
      </c>
      <c r="E40" s="21">
        <v>0.11752497441674067</v>
      </c>
      <c r="F40" s="61">
        <v>-0.13406507622427422</v>
      </c>
      <c r="G40" s="4">
        <v>-0.16971605811843948</v>
      </c>
      <c r="H40" s="4">
        <v>-0.25566925753391306</v>
      </c>
      <c r="I40" s="4">
        <v>-0.24621000163566079</v>
      </c>
      <c r="J40" s="4">
        <v>-0.27752081406105455</v>
      </c>
    </row>
    <row r="41" spans="1:10">
      <c r="A41" s="81" t="s">
        <v>388</v>
      </c>
      <c r="B41" s="6"/>
      <c r="C41" s="21">
        <v>0.22010216315828784</v>
      </c>
      <c r="D41" s="21">
        <v>0.12290819302825086</v>
      </c>
      <c r="E41" s="21">
        <v>3.7423345722250659E-2</v>
      </c>
      <c r="F41" s="61">
        <v>0.14340553450233007</v>
      </c>
      <c r="G41" s="4">
        <v>0.14466551446162229</v>
      </c>
      <c r="H41" s="4">
        <v>0.14661738393030621</v>
      </c>
      <c r="I41" s="4">
        <v>0.14435049625168297</v>
      </c>
      <c r="J41" s="4">
        <v>0.14373969260379235</v>
      </c>
    </row>
    <row r="42" spans="1:10">
      <c r="A42" s="81" t="s">
        <v>389</v>
      </c>
      <c r="B42" s="6"/>
      <c r="C42" s="21">
        <v>0.25157236520954351</v>
      </c>
      <c r="D42" s="21">
        <v>7.4742898382214012E-2</v>
      </c>
      <c r="E42" s="21">
        <v>9.2641923716010793E-2</v>
      </c>
      <c r="F42" s="61">
        <v>5.3550994043769028E-2</v>
      </c>
      <c r="G42" s="4">
        <v>6.545996900982172E-2</v>
      </c>
      <c r="H42" s="4">
        <v>6.64455493238095E-2</v>
      </c>
      <c r="I42" s="4">
        <v>6.7383006171795448E-2</v>
      </c>
      <c r="J42" s="4">
        <v>6.8275028957480929E-2</v>
      </c>
    </row>
    <row r="43" spans="1:10">
      <c r="A43" s="10" t="s">
        <v>652</v>
      </c>
      <c r="B43" s="6"/>
      <c r="C43" s="21">
        <v>0.24608015750534451</v>
      </c>
      <c r="D43" s="21">
        <v>0.11411098701463727</v>
      </c>
      <c r="E43" s="21">
        <v>0.11417037746544807</v>
      </c>
      <c r="F43" s="61">
        <v>0.14959843277953569</v>
      </c>
      <c r="G43" s="4">
        <v>0.15041509138007789</v>
      </c>
      <c r="H43" s="4">
        <v>0.14803134702205714</v>
      </c>
      <c r="I43" s="4">
        <v>0.14803127739916228</v>
      </c>
      <c r="J43" s="4">
        <v>0.14803093639697196</v>
      </c>
    </row>
    <row r="44" spans="1:10">
      <c r="A44" s="81" t="s">
        <v>653</v>
      </c>
      <c r="B44" s="6"/>
      <c r="C44" s="21">
        <v>0.18826887855819599</v>
      </c>
      <c r="D44" s="21">
        <v>0.17919765537672752</v>
      </c>
      <c r="E44" s="21">
        <v>0.22866485770985318</v>
      </c>
      <c r="F44" s="61">
        <v>0.17325121058056184</v>
      </c>
      <c r="G44" s="4">
        <v>0.1615421553912775</v>
      </c>
      <c r="H44" s="4">
        <v>0.15929073275598374</v>
      </c>
      <c r="I44" s="4">
        <v>0.15929061455551466</v>
      </c>
      <c r="J44" s="4">
        <v>0.15929087570378309</v>
      </c>
    </row>
    <row r="45" spans="1:10">
      <c r="A45" s="46" t="s">
        <v>390</v>
      </c>
      <c r="B45" s="6"/>
      <c r="C45" s="21">
        <v>0.15051240890131684</v>
      </c>
      <c r="D45" s="21">
        <v>-5.0978556706886335E-2</v>
      </c>
      <c r="E45" s="21">
        <v>9.7592665150140839E-2</v>
      </c>
      <c r="F45" s="61">
        <v>6.5564853801472298E-2</v>
      </c>
      <c r="G45" s="4">
        <v>5.4328256326988247E-2</v>
      </c>
      <c r="H45" s="4">
        <v>4.5990331970773728E-2</v>
      </c>
      <c r="I45" s="4">
        <v>3.973305557081578E-2</v>
      </c>
      <c r="J45" s="4">
        <v>3.5582485532353228E-2</v>
      </c>
    </row>
    <row r="46" spans="1:10">
      <c r="A46" s="46" t="s">
        <v>391</v>
      </c>
      <c r="B46" s="6"/>
      <c r="C46" s="21">
        <v>0.20311437336957106</v>
      </c>
      <c r="D46" s="21">
        <v>0.26574388019029183</v>
      </c>
      <c r="E46" s="21">
        <v>0.26561604890098567</v>
      </c>
      <c r="F46" s="61">
        <v>0.19957920552994568</v>
      </c>
      <c r="G46" s="4">
        <v>0.18482623903737577</v>
      </c>
      <c r="H46" s="4">
        <v>0.1811865262772282</v>
      </c>
      <c r="I46" s="4">
        <v>0.17975107808343432</v>
      </c>
      <c r="J46" s="4">
        <v>0.17794904601087347</v>
      </c>
    </row>
    <row r="47" spans="1:10">
      <c r="A47" s="81" t="s">
        <v>392</v>
      </c>
      <c r="B47" s="6"/>
      <c r="C47" s="21">
        <v>0.29765826640689841</v>
      </c>
      <c r="D47" s="21">
        <v>6.093699521186887E-2</v>
      </c>
      <c r="E47" s="21">
        <v>1.0204987721944139E-2</v>
      </c>
      <c r="F47" s="61">
        <v>0.12347619872991032</v>
      </c>
      <c r="G47" s="21">
        <v>0.1375818641049649</v>
      </c>
      <c r="H47" s="21">
        <v>0.13477199461539063</v>
      </c>
      <c r="I47" s="21">
        <v>0.13448549188307302</v>
      </c>
      <c r="J47" s="21">
        <v>0.13418823681837261</v>
      </c>
    </row>
    <row r="48" spans="1:10">
      <c r="B48" s="26"/>
      <c r="C48" s="26"/>
      <c r="D48" s="26"/>
      <c r="E48" s="26"/>
      <c r="F48" s="26"/>
      <c r="G48" s="26"/>
      <c r="H48" s="26"/>
      <c r="I48" s="26"/>
      <c r="J48" s="26"/>
    </row>
    <row r="49" spans="1:10">
      <c r="B49" s="24"/>
      <c r="C49" s="24"/>
      <c r="D49" s="24"/>
      <c r="E49" s="24"/>
      <c r="F49" s="24"/>
      <c r="G49" s="24"/>
      <c r="H49" s="24"/>
      <c r="I49" s="24"/>
      <c r="J49" s="24"/>
    </row>
    <row r="50" spans="1:10">
      <c r="A50" s="10" t="s">
        <v>329</v>
      </c>
      <c r="F50" s="59"/>
    </row>
    <row r="51" spans="1:10">
      <c r="F51" s="59"/>
    </row>
    <row r="52" spans="1:10">
      <c r="A52" s="10" t="s">
        <v>383</v>
      </c>
      <c r="C52" s="21">
        <v>1.8892321106968455E-2</v>
      </c>
      <c r="D52" s="21">
        <v>-1.8678965293850703E-4</v>
      </c>
      <c r="E52" s="21">
        <v>4.2741197657715495E-2</v>
      </c>
      <c r="F52" s="61">
        <v>4.1098788132120305E-2</v>
      </c>
      <c r="G52" s="4">
        <v>4.0924968017586494E-2</v>
      </c>
      <c r="H52" s="4">
        <v>3.86369430174393E-2</v>
      </c>
      <c r="I52" s="4">
        <v>3.5873190413940513E-2</v>
      </c>
      <c r="J52" s="4">
        <v>3.267566881588449E-2</v>
      </c>
    </row>
    <row r="53" spans="1:10">
      <c r="A53" s="81" t="s">
        <v>384</v>
      </c>
      <c r="C53" s="21">
        <v>0.3838029766565248</v>
      </c>
      <c r="D53" s="21">
        <v>0.31280788892712313</v>
      </c>
      <c r="E53" s="21">
        <v>0.32833939756415464</v>
      </c>
      <c r="F53" s="61">
        <v>0.30185451748620101</v>
      </c>
      <c r="G53" s="4">
        <v>0.30393876859143892</v>
      </c>
      <c r="H53" s="4">
        <v>0.30378728153386508</v>
      </c>
      <c r="I53" s="4">
        <v>0.30363607828625994</v>
      </c>
      <c r="J53" s="4">
        <v>0.30348477341138069</v>
      </c>
    </row>
    <row r="54" spans="1:10">
      <c r="A54" s="81" t="s">
        <v>385</v>
      </c>
      <c r="C54" s="21">
        <v>0.36491065554955632</v>
      </c>
      <c r="D54" s="21">
        <v>0.31299467858006164</v>
      </c>
      <c r="E54" s="21">
        <v>0.28559819990643914</v>
      </c>
      <c r="F54" s="61">
        <v>0.2607557293540807</v>
      </c>
      <c r="G54" s="4">
        <v>0.26301380057385243</v>
      </c>
      <c r="H54" s="4">
        <v>0.26515033851642578</v>
      </c>
      <c r="I54" s="4">
        <v>0.26776288787231944</v>
      </c>
      <c r="J54" s="4">
        <v>0.27080910459549623</v>
      </c>
    </row>
    <row r="55" spans="1:10">
      <c r="A55" s="10" t="s">
        <v>386</v>
      </c>
      <c r="C55" s="21">
        <v>0.59774260032635929</v>
      </c>
      <c r="D55" s="21">
        <v>0.56425945997109261</v>
      </c>
      <c r="E55" s="21">
        <v>0.48280956609533315</v>
      </c>
      <c r="F55" s="61">
        <v>0.51380774794262207</v>
      </c>
      <c r="G55" s="4">
        <v>0.5481973495054685</v>
      </c>
      <c r="H55" s="4">
        <v>0.58672663474281905</v>
      </c>
      <c r="I55" s="4">
        <v>0.62796140707788717</v>
      </c>
      <c r="J55" s="4">
        <v>0.67199619524383059</v>
      </c>
    </row>
    <row r="56" spans="1:10">
      <c r="A56" s="81" t="s">
        <v>387</v>
      </c>
      <c r="C56" s="21">
        <v>3.0183123847605339E-2</v>
      </c>
      <c r="D56" s="21">
        <v>3.237054019348868E-2</v>
      </c>
      <c r="E56" s="21">
        <v>3.0250683370146102E-2</v>
      </c>
      <c r="F56" s="61">
        <v>2.4059104082438061E-2</v>
      </c>
      <c r="G56" s="4">
        <v>1.843474583578935E-2</v>
      </c>
      <c r="H56" s="4">
        <v>1.2687512192074347E-2</v>
      </c>
      <c r="I56" s="4">
        <v>8.8430162380000541E-3</v>
      </c>
      <c r="J56" s="4">
        <v>5.9074386419567925E-3</v>
      </c>
    </row>
    <row r="57" spans="1:10">
      <c r="A57" s="81" t="s">
        <v>388</v>
      </c>
      <c r="C57" s="21">
        <v>0.78524885128465549</v>
      </c>
      <c r="D57" s="21">
        <v>0.72398579539349905</v>
      </c>
      <c r="E57" s="21">
        <v>0.62807870351025052</v>
      </c>
      <c r="F57" s="61">
        <v>0.65958893813438324</v>
      </c>
      <c r="G57" s="4">
        <v>0.6967597060571088</v>
      </c>
      <c r="H57" s="4">
        <v>0.73871158636444956</v>
      </c>
      <c r="I57" s="4">
        <v>0.7816413969624646</v>
      </c>
      <c r="J57" s="4">
        <v>0.82662436586618981</v>
      </c>
    </row>
    <row r="58" spans="1:10">
      <c r="A58" s="81" t="s">
        <v>389</v>
      </c>
      <c r="C58" s="21">
        <v>-0.21768937480590156</v>
      </c>
      <c r="D58" s="21">
        <v>-0.19209687561589514</v>
      </c>
      <c r="E58" s="21">
        <v>-0.17551982078506354</v>
      </c>
      <c r="F58" s="61">
        <v>-0.16984029427419919</v>
      </c>
      <c r="G58" s="4">
        <v>-0.16699710238742957</v>
      </c>
      <c r="H58" s="4">
        <v>-0.16467246381370487</v>
      </c>
      <c r="I58" s="4">
        <v>-0.16252300612257756</v>
      </c>
      <c r="J58" s="4">
        <v>-0.16053560926431604</v>
      </c>
    </row>
    <row r="59" spans="1:10">
      <c r="A59" s="10" t="s">
        <v>652</v>
      </c>
      <c r="C59" s="21">
        <v>0.61663492143332765</v>
      </c>
      <c r="D59" s="21">
        <v>0.56407267031815411</v>
      </c>
      <c r="E59" s="21">
        <v>0.52555076375304854</v>
      </c>
      <c r="F59" s="61">
        <v>0.55490653607474238</v>
      </c>
      <c r="G59" s="4">
        <v>0.58912231752305499</v>
      </c>
      <c r="H59" s="4">
        <v>0.62536357776025842</v>
      </c>
      <c r="I59" s="4">
        <v>0.66383459749182772</v>
      </c>
      <c r="J59" s="4">
        <v>0.70467186405971516</v>
      </c>
    </row>
    <row r="60" spans="1:10">
      <c r="A60" s="81" t="s">
        <v>653</v>
      </c>
      <c r="C60" s="21">
        <v>0.27725991223021967</v>
      </c>
      <c r="D60" s="21">
        <v>0.2684430555439386</v>
      </c>
      <c r="E60" s="21">
        <v>0.27581229105296151</v>
      </c>
      <c r="F60" s="61">
        <v>0.29721014693844278</v>
      </c>
      <c r="G60" s="4">
        <v>0.31858819054549059</v>
      </c>
      <c r="H60" s="4">
        <v>0.34150368880561688</v>
      </c>
      <c r="I60" s="4">
        <v>0.36606760527876386</v>
      </c>
      <c r="J60" s="4">
        <v>0.39239835042566307</v>
      </c>
    </row>
    <row r="61" spans="1:10">
      <c r="A61" s="46" t="s">
        <v>390</v>
      </c>
      <c r="C61" s="21">
        <v>7.5762863315729526E-2</v>
      </c>
      <c r="D61" s="21">
        <v>5.9035179794050638E-2</v>
      </c>
      <c r="E61" s="21">
        <v>5.4185126534306287E-2</v>
      </c>
      <c r="F61" s="61">
        <v>5.3029677379319573E-2</v>
      </c>
      <c r="G61" s="4">
        <v>5.1597171608830567E-2</v>
      </c>
      <c r="H61" s="4">
        <v>4.9903031367463054E-2</v>
      </c>
      <c r="I61" s="4">
        <v>4.7975814687399504E-2</v>
      </c>
      <c r="J61" s="4">
        <v>4.5938891566877096E-2</v>
      </c>
    </row>
    <row r="62" spans="1:10">
      <c r="A62" s="46" t="s">
        <v>391</v>
      </c>
      <c r="C62" s="21">
        <v>0.20149704891449013</v>
      </c>
      <c r="D62" s="21">
        <v>0.20940787574988795</v>
      </c>
      <c r="E62" s="21">
        <v>0.22162716451865525</v>
      </c>
      <c r="F62" s="61">
        <v>0.2441804695591232</v>
      </c>
      <c r="G62" s="4">
        <v>0.26699101893666</v>
      </c>
      <c r="H62" s="4">
        <v>0.29160065743815383</v>
      </c>
      <c r="I62" s="4">
        <v>0.31809179059136439</v>
      </c>
      <c r="J62" s="4">
        <v>0.34645945885878593</v>
      </c>
    </row>
    <row r="63" spans="1:10">
      <c r="A63" s="95" t="s">
        <v>392</v>
      </c>
      <c r="B63" s="26"/>
      <c r="C63" s="19">
        <v>0.33937500920310804</v>
      </c>
      <c r="D63" s="19">
        <v>0.29562961477421557</v>
      </c>
      <c r="E63" s="19">
        <v>0.24973847270008706</v>
      </c>
      <c r="F63" s="67">
        <v>0.25769638913629961</v>
      </c>
      <c r="G63" s="19">
        <v>0.27053412697756446</v>
      </c>
      <c r="H63" s="19">
        <v>0.28385988895464154</v>
      </c>
      <c r="I63" s="19">
        <v>0.2977669922130638</v>
      </c>
      <c r="J63" s="19">
        <v>0.31227351363405204</v>
      </c>
    </row>
    <row r="64" spans="1:10">
      <c r="A64" s="24"/>
      <c r="B64" s="24"/>
      <c r="C64" s="24"/>
      <c r="D64" s="24"/>
      <c r="E64" s="24"/>
      <c r="F64" s="24"/>
      <c r="G64" s="24"/>
      <c r="H64" s="24"/>
      <c r="I64" s="24"/>
      <c r="J64" s="24"/>
    </row>
  </sheetData>
  <phoneticPr fontId="0" type="noConversion"/>
  <pageMargins left="0.5" right="0.5" top="0.79" bottom="0.43307086614173201" header="0.46" footer="0.31496062992126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Z69"/>
  <sheetViews>
    <sheetView zoomScaleNormal="100" zoomScaleSheetLayoutView="90" workbookViewId="0">
      <pane xSplit="1" ySplit="7" topLeftCell="B8" activePane="bottomRight" state="frozen"/>
      <selection activeCell="A73" sqref="A73"/>
      <selection pane="topRight" activeCell="A73" sqref="A73"/>
      <selection pane="bottomLeft" activeCell="A73" sqref="A73"/>
      <selection pane="bottomRight" activeCell="O24" sqref="O24"/>
    </sheetView>
  </sheetViews>
  <sheetFormatPr defaultColWidth="9.140625" defaultRowHeight="12.75"/>
  <cols>
    <col min="1" max="1" width="45.7109375" style="10" bestFit="1" customWidth="1"/>
    <col min="2" max="9" width="8.7109375" style="10" customWidth="1"/>
    <col min="10" max="10" width="2.5703125" style="10" customWidth="1"/>
    <col min="11" max="16384" width="9.140625" style="10"/>
  </cols>
  <sheetData>
    <row r="1" spans="1:9">
      <c r="E1" s="78"/>
      <c r="H1" s="78"/>
      <c r="I1" s="78" t="s">
        <v>663</v>
      </c>
    </row>
    <row r="2" spans="1:9" ht="18">
      <c r="A2" s="79" t="s">
        <v>610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6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6"/>
      <c r="B7" s="25"/>
      <c r="C7" s="25"/>
      <c r="D7" s="25"/>
      <c r="E7" s="87"/>
      <c r="F7" s="25"/>
      <c r="G7" s="25"/>
      <c r="H7" s="25"/>
      <c r="I7" s="25"/>
    </row>
    <row r="8" spans="1:9">
      <c r="E8" s="59"/>
    </row>
    <row r="9" spans="1:9">
      <c r="A9" s="10" t="s">
        <v>310</v>
      </c>
      <c r="E9" s="59"/>
    </row>
    <row r="10" spans="1:9">
      <c r="A10" s="6"/>
      <c r="E10" s="59"/>
    </row>
    <row r="11" spans="1:9">
      <c r="A11" s="10" t="s">
        <v>383</v>
      </c>
      <c r="B11" s="40">
        <v>10914.575921</v>
      </c>
      <c r="C11" s="40">
        <v>10285.466699097504</v>
      </c>
      <c r="D11" s="40">
        <v>10828.076562085998</v>
      </c>
      <c r="E11" s="47">
        <v>11597.680467999999</v>
      </c>
      <c r="F11" s="40">
        <v>12949.396589999998</v>
      </c>
      <c r="G11" s="40">
        <v>14257.040536</v>
      </c>
      <c r="H11" s="40">
        <v>15655.724711999999</v>
      </c>
      <c r="I11" s="40">
        <v>17153.387699999999</v>
      </c>
    </row>
    <row r="12" spans="1:9">
      <c r="A12" s="81" t="s">
        <v>384</v>
      </c>
      <c r="B12" s="40">
        <v>12823.263298</v>
      </c>
      <c r="C12" s="40">
        <v>13234.55417644</v>
      </c>
      <c r="D12" s="40">
        <v>13243.852364239998</v>
      </c>
      <c r="E12" s="47">
        <v>13797.542468</v>
      </c>
      <c r="F12" s="40">
        <v>15039.265589999999</v>
      </c>
      <c r="G12" s="40">
        <v>16242.415536</v>
      </c>
      <c r="H12" s="40">
        <v>17541.831711999999</v>
      </c>
      <c r="I12" s="40">
        <v>18945.188699999999</v>
      </c>
    </row>
    <row r="13" spans="1:9">
      <c r="A13" s="46" t="s">
        <v>397</v>
      </c>
      <c r="B13" s="40">
        <v>12813.972703023055</v>
      </c>
      <c r="C13" s="40">
        <v>13233.311676931211</v>
      </c>
      <c r="D13" s="40">
        <v>13198.199309420001</v>
      </c>
      <c r="E13" s="47">
        <v>13789.73</v>
      </c>
      <c r="F13" s="40">
        <v>15030.8</v>
      </c>
      <c r="G13" s="40">
        <v>16233.26</v>
      </c>
      <c r="H13" s="40">
        <v>17531.93</v>
      </c>
      <c r="I13" s="40">
        <v>18934.48</v>
      </c>
    </row>
    <row r="14" spans="1:9">
      <c r="A14" s="46" t="s">
        <v>398</v>
      </c>
      <c r="B14" s="40">
        <v>9.2905949769447034</v>
      </c>
      <c r="C14" s="40">
        <v>1.2424995087894786</v>
      </c>
      <c r="D14" s="40">
        <v>45.653054819997124</v>
      </c>
      <c r="E14" s="47">
        <v>7.812468</v>
      </c>
      <c r="F14" s="40">
        <v>8.4655900000000006</v>
      </c>
      <c r="G14" s="40">
        <v>9.1555359999999997</v>
      </c>
      <c r="H14" s="40">
        <v>9.9017119999999998</v>
      </c>
      <c r="I14" s="40">
        <v>10.7087</v>
      </c>
    </row>
    <row r="15" spans="1:9">
      <c r="A15" s="81" t="s">
        <v>385</v>
      </c>
      <c r="B15" s="40">
        <v>1908.6873770000002</v>
      </c>
      <c r="C15" s="40">
        <v>2949.0874773424966</v>
      </c>
      <c r="D15" s="40">
        <v>2415.7758021539994</v>
      </c>
      <c r="E15" s="47">
        <v>2199.8620000000001</v>
      </c>
      <c r="F15" s="40">
        <v>2089.8690000000001</v>
      </c>
      <c r="G15" s="40">
        <v>1985.375</v>
      </c>
      <c r="H15" s="40">
        <v>1886.107</v>
      </c>
      <c r="I15" s="40">
        <v>1791.8009999999999</v>
      </c>
    </row>
    <row r="16" spans="1:9">
      <c r="A16" s="10" t="s">
        <v>386</v>
      </c>
      <c r="B16" s="40">
        <v>-145.28492100000039</v>
      </c>
      <c r="C16" s="40">
        <v>91.037536272495345</v>
      </c>
      <c r="D16" s="40">
        <v>1154.5158981340046</v>
      </c>
      <c r="E16" s="47">
        <v>2326.1960000000004</v>
      </c>
      <c r="F16" s="40">
        <v>3086.0230000000006</v>
      </c>
      <c r="G16" s="40">
        <v>4178.1869999999999</v>
      </c>
      <c r="H16" s="40">
        <v>5538.4670000000006</v>
      </c>
      <c r="I16" s="40">
        <v>7212.6609999999991</v>
      </c>
    </row>
    <row r="17" spans="1:9">
      <c r="A17" s="81" t="s">
        <v>387</v>
      </c>
      <c r="B17" s="40">
        <v>-80.910000000000082</v>
      </c>
      <c r="C17" s="40">
        <v>128.14290493999965</v>
      </c>
      <c r="D17" s="40">
        <v>610.5143729700003</v>
      </c>
      <c r="E17" s="47">
        <v>319.51</v>
      </c>
      <c r="F17" s="40">
        <v>0.51000000000021828</v>
      </c>
      <c r="G17" s="40">
        <v>-398.48999999999978</v>
      </c>
      <c r="H17" s="40">
        <v>-684.48999999999978</v>
      </c>
      <c r="I17" s="40">
        <v>-927.48999999999978</v>
      </c>
    </row>
    <row r="18" spans="1:9">
      <c r="A18" s="46" t="s">
        <v>399</v>
      </c>
      <c r="B18" s="40">
        <v>1370.002</v>
      </c>
      <c r="C18" s="40">
        <v>1811.2408994299997</v>
      </c>
      <c r="D18" s="40">
        <v>2393.98158371</v>
      </c>
      <c r="E18" s="47">
        <v>2353.98</v>
      </c>
      <c r="F18" s="40">
        <v>2313.98</v>
      </c>
      <c r="G18" s="40">
        <v>2273.98</v>
      </c>
      <c r="H18" s="40">
        <v>2273.98</v>
      </c>
      <c r="I18" s="40">
        <v>2273.98</v>
      </c>
    </row>
    <row r="19" spans="1:9">
      <c r="A19" s="46" t="s">
        <v>400</v>
      </c>
      <c r="B19" s="40">
        <v>1450.912</v>
      </c>
      <c r="C19" s="40">
        <v>1683.09799449</v>
      </c>
      <c r="D19" s="40">
        <v>1783.4672107399997</v>
      </c>
      <c r="E19" s="47">
        <v>2034.47</v>
      </c>
      <c r="F19" s="40">
        <v>2313.4699999999998</v>
      </c>
      <c r="G19" s="40">
        <v>2672.47</v>
      </c>
      <c r="H19" s="40">
        <v>2958.47</v>
      </c>
      <c r="I19" s="40">
        <v>3201.47</v>
      </c>
    </row>
    <row r="20" spans="1:9">
      <c r="A20" s="81" t="s">
        <v>401</v>
      </c>
      <c r="B20" s="40">
        <v>3154.069</v>
      </c>
      <c r="C20" s="40">
        <v>3086.3472538600004</v>
      </c>
      <c r="D20" s="40">
        <v>3395.6901972400001</v>
      </c>
      <c r="E20" s="47">
        <v>4800.1670000000004</v>
      </c>
      <c r="F20" s="40">
        <v>6302.2740000000003</v>
      </c>
      <c r="G20" s="40">
        <v>8251.2150000000001</v>
      </c>
      <c r="H20" s="40">
        <v>10392.58</v>
      </c>
      <c r="I20" s="40">
        <v>12845.21</v>
      </c>
    </row>
    <row r="21" spans="1:9">
      <c r="A21" s="81" t="s">
        <v>389</v>
      </c>
      <c r="B21" s="40">
        <v>-3218.443921</v>
      </c>
      <c r="C21" s="40">
        <v>-3123.4526225275049</v>
      </c>
      <c r="D21" s="40">
        <v>-2851.6886720759958</v>
      </c>
      <c r="E21" s="47">
        <v>-2793.4810000000002</v>
      </c>
      <c r="F21" s="40">
        <v>-3216.761</v>
      </c>
      <c r="G21" s="40">
        <v>-3674.538</v>
      </c>
      <c r="H21" s="40">
        <v>-4169.6229999999996</v>
      </c>
      <c r="I21" s="40">
        <v>-4705.0590000000002</v>
      </c>
    </row>
    <row r="22" spans="1:9">
      <c r="A22" s="10" t="s">
        <v>279</v>
      </c>
      <c r="B22" s="40">
        <v>10769.290999999999</v>
      </c>
      <c r="C22" s="40">
        <v>10376.504235369999</v>
      </c>
      <c r="D22" s="40">
        <v>11982.592460220003</v>
      </c>
      <c r="E22" s="47">
        <v>13923.876467999999</v>
      </c>
      <c r="F22" s="40">
        <v>16035.41959</v>
      </c>
      <c r="G22" s="40">
        <v>18435.227535999999</v>
      </c>
      <c r="H22" s="40">
        <v>21194.191712</v>
      </c>
      <c r="I22" s="40">
        <v>24366.048699999999</v>
      </c>
    </row>
    <row r="23" spans="1:9">
      <c r="A23" s="81" t="s">
        <v>402</v>
      </c>
      <c r="B23" s="40">
        <v>4661.4269999999997</v>
      </c>
      <c r="C23" s="40">
        <v>4589.0335025200002</v>
      </c>
      <c r="D23" s="40">
        <v>5040.5470489700001</v>
      </c>
      <c r="E23" s="47">
        <v>5429.7849999999999</v>
      </c>
      <c r="F23" s="40">
        <v>5749.4859999999999</v>
      </c>
      <c r="G23" s="40">
        <v>6035.9610000000002</v>
      </c>
      <c r="H23" s="40">
        <v>6295.7269999999999</v>
      </c>
      <c r="I23" s="40">
        <v>6538.3289999999997</v>
      </c>
    </row>
    <row r="24" spans="1:9">
      <c r="A24" s="81" t="s">
        <v>403</v>
      </c>
      <c r="B24" s="40">
        <v>5480.5330000000004</v>
      </c>
      <c r="C24" s="40">
        <v>5120.8167046099998</v>
      </c>
      <c r="D24" s="40">
        <v>5499.4777223800002</v>
      </c>
      <c r="E24" s="47">
        <v>6657.7380000000003</v>
      </c>
      <c r="F24" s="40">
        <v>8118.5680000000002</v>
      </c>
      <c r="G24" s="40">
        <v>9850.09399999999</v>
      </c>
      <c r="H24" s="40">
        <v>11906.36</v>
      </c>
      <c r="I24" s="40">
        <v>14324.81</v>
      </c>
    </row>
    <row r="25" spans="1:9">
      <c r="A25" s="81" t="s">
        <v>404</v>
      </c>
      <c r="B25" s="40">
        <v>627.33099999999922</v>
      </c>
      <c r="C25" s="40">
        <v>666.65402823999921</v>
      </c>
      <c r="D25" s="40">
        <v>1442.5676888700027</v>
      </c>
      <c r="E25" s="47">
        <v>1836.3534679999984</v>
      </c>
      <c r="F25" s="40">
        <v>2167.3655900000003</v>
      </c>
      <c r="G25" s="40">
        <v>2549.1725360000091</v>
      </c>
      <c r="H25" s="40">
        <v>2992.1047120000003</v>
      </c>
      <c r="I25" s="40">
        <v>3502.909700000002</v>
      </c>
    </row>
    <row r="26" spans="1:9">
      <c r="B26" s="6"/>
      <c r="C26" s="6"/>
      <c r="D26" s="6"/>
      <c r="E26" s="63"/>
      <c r="F26" s="6"/>
      <c r="G26" s="6"/>
      <c r="H26" s="6"/>
      <c r="I26" s="6"/>
    </row>
    <row r="27" spans="1:9">
      <c r="A27" s="6" t="s">
        <v>323</v>
      </c>
      <c r="B27" s="40"/>
      <c r="C27" s="40"/>
      <c r="D27" s="40"/>
      <c r="E27" s="47"/>
      <c r="F27" s="40"/>
      <c r="G27" s="40"/>
      <c r="H27" s="40"/>
      <c r="I27" s="40"/>
    </row>
    <row r="28" spans="1:9">
      <c r="A28" s="88" t="s">
        <v>405</v>
      </c>
      <c r="B28" s="6"/>
      <c r="C28" s="6"/>
      <c r="D28" s="6"/>
      <c r="E28" s="63"/>
      <c r="F28" s="6"/>
      <c r="G28" s="6"/>
      <c r="H28" s="6"/>
      <c r="I28" s="6"/>
    </row>
    <row r="29" spans="1:9">
      <c r="A29" s="82" t="s">
        <v>283</v>
      </c>
      <c r="B29" s="5">
        <v>5.2332774163866773</v>
      </c>
      <c r="C29" s="5">
        <v>4.5973166978189752</v>
      </c>
      <c r="D29" s="5">
        <v>3.7475842796912953</v>
      </c>
      <c r="E29" s="62">
        <v>3.3016500672434064</v>
      </c>
      <c r="F29" s="5">
        <v>3.3203167497530046</v>
      </c>
      <c r="G29" s="5">
        <v>3.320583688973771</v>
      </c>
      <c r="H29" s="5">
        <v>3.3180773672292188</v>
      </c>
      <c r="I29" s="5">
        <v>3.3148662309262669</v>
      </c>
    </row>
    <row r="30" spans="1:9">
      <c r="A30" s="82" t="s">
        <v>261</v>
      </c>
      <c r="B30" s="5">
        <v>3910.7528239709009</v>
      </c>
      <c r="C30" s="5">
        <v>4272.1176642985574</v>
      </c>
      <c r="D30" s="5">
        <v>4884.6037414581797</v>
      </c>
      <c r="E30" s="62">
        <v>5324.2200772200777</v>
      </c>
      <c r="F30" s="5">
        <v>5803.3976833976831</v>
      </c>
      <c r="G30" s="5">
        <v>6267.667953667954</v>
      </c>
      <c r="H30" s="5">
        <v>6769.0849420849427</v>
      </c>
      <c r="I30" s="5">
        <v>7310.6100386100388</v>
      </c>
    </row>
    <row r="31" spans="1:9">
      <c r="A31" s="88"/>
      <c r="B31" s="14"/>
      <c r="C31" s="14"/>
      <c r="D31" s="14"/>
      <c r="E31" s="14"/>
      <c r="F31" s="14"/>
      <c r="G31" s="14"/>
      <c r="H31" s="14"/>
      <c r="I31" s="14"/>
    </row>
    <row r="32" spans="1:9">
      <c r="A32" s="10" t="s">
        <v>395</v>
      </c>
      <c r="B32" s="44"/>
      <c r="C32" s="44"/>
      <c r="D32" s="44"/>
      <c r="E32" s="44"/>
      <c r="F32" s="44"/>
      <c r="G32" s="44"/>
      <c r="H32" s="44"/>
      <c r="I32" s="44"/>
    </row>
    <row r="33" spans="1:9">
      <c r="B33" s="6"/>
      <c r="C33" s="6"/>
      <c r="D33" s="6"/>
      <c r="E33" s="63"/>
      <c r="F33" s="6"/>
      <c r="G33" s="6"/>
      <c r="H33" s="6"/>
      <c r="I33" s="6"/>
    </row>
    <row r="34" spans="1:9">
      <c r="A34" s="10" t="s">
        <v>383</v>
      </c>
      <c r="B34" s="30">
        <v>0.24587444079318413</v>
      </c>
      <c r="C34" s="30">
        <v>-5.7639364685903118E-2</v>
      </c>
      <c r="D34" s="30">
        <v>5.2755006541035786E-2</v>
      </c>
      <c r="E34" s="70">
        <v>7.1074848935657894E-2</v>
      </c>
      <c r="F34" s="28">
        <v>0.11655055730580074</v>
      </c>
      <c r="G34" s="28">
        <v>0.10098107173656361</v>
      </c>
      <c r="H34" s="28">
        <v>9.8104804602906603E-2</v>
      </c>
      <c r="I34" s="28">
        <v>9.5662322604079281E-2</v>
      </c>
    </row>
    <row r="35" spans="1:9">
      <c r="A35" s="81" t="s">
        <v>384</v>
      </c>
      <c r="B35" s="30">
        <v>0.27538443172396981</v>
      </c>
      <c r="C35" s="30">
        <v>3.2073807492056114E-2</v>
      </c>
      <c r="D35" s="30">
        <v>7.0256902318249965E-4</v>
      </c>
      <c r="E35" s="70">
        <v>4.1807329811002131E-2</v>
      </c>
      <c r="F35" s="28">
        <v>8.9995963040510316E-2</v>
      </c>
      <c r="G35" s="28">
        <v>8.0000578405903494E-2</v>
      </c>
      <c r="H35" s="28">
        <v>8.0001411927920943E-2</v>
      </c>
      <c r="I35" s="28">
        <v>8.0000595778147415E-2</v>
      </c>
    </row>
    <row r="36" spans="1:9">
      <c r="A36" s="46" t="s">
        <v>397</v>
      </c>
      <c r="B36" s="30">
        <v>0.27455028011340932</v>
      </c>
      <c r="C36" s="30">
        <v>3.2725134010097114E-2</v>
      </c>
      <c r="D36" s="30">
        <v>-2.6533318619268581E-3</v>
      </c>
      <c r="E36" s="70">
        <v>4.4819045137301686E-2</v>
      </c>
      <c r="F36" s="28">
        <v>8.9999586648904631E-2</v>
      </c>
      <c r="G36" s="28">
        <v>7.9999733879766943E-2</v>
      </c>
      <c r="H36" s="28">
        <v>8.0000566737673154E-2</v>
      </c>
      <c r="I36" s="28">
        <v>7.9999749029342426E-2</v>
      </c>
    </row>
    <row r="37" spans="1:9">
      <c r="A37" s="46" t="s">
        <v>398</v>
      </c>
      <c r="B37" s="30">
        <v>12.103511413005378</v>
      </c>
      <c r="C37" s="30">
        <v>-0.8662626546660539</v>
      </c>
      <c r="D37" s="30">
        <v>35.742915789540397</v>
      </c>
      <c r="E37" s="70">
        <v>-0.82887305064681116</v>
      </c>
      <c r="F37" s="28">
        <v>8.3599958425429791E-2</v>
      </c>
      <c r="G37" s="28">
        <v>8.150004902198181E-2</v>
      </c>
      <c r="H37" s="28">
        <v>8.1499979902869724E-2</v>
      </c>
      <c r="I37" s="28">
        <v>8.1499845683251596E-2</v>
      </c>
    </row>
    <row r="38" spans="1:9">
      <c r="A38" s="81" t="s">
        <v>385</v>
      </c>
      <c r="B38" s="30">
        <v>0.47519385119864332</v>
      </c>
      <c r="C38" s="30">
        <v>0.54508669826158562</v>
      </c>
      <c r="D38" s="30">
        <v>-0.1808395577567197</v>
      </c>
      <c r="E38" s="70">
        <v>-8.9376589483793234E-2</v>
      </c>
      <c r="F38" s="28">
        <v>-4.9999954542603094E-2</v>
      </c>
      <c r="G38" s="28">
        <v>-5.0000263174390422E-2</v>
      </c>
      <c r="H38" s="28">
        <v>-4.9999622237612555E-2</v>
      </c>
      <c r="I38" s="28">
        <v>-5.0000344625198909E-2</v>
      </c>
    </row>
    <row r="39" spans="1:9">
      <c r="A39" s="10" t="s">
        <v>386</v>
      </c>
      <c r="B39" s="30">
        <v>-1.956719100139229</v>
      </c>
      <c r="C39" s="30">
        <v>-1.6266137989123806</v>
      </c>
      <c r="D39" s="30">
        <v>11.68175683795182</v>
      </c>
      <c r="E39" s="70">
        <v>1.0148670137498608</v>
      </c>
      <c r="F39" s="28">
        <v>0.32663928576955686</v>
      </c>
      <c r="G39" s="28">
        <v>0.35390662998947159</v>
      </c>
      <c r="H39" s="28">
        <v>0.32556704618534321</v>
      </c>
      <c r="I39" s="28">
        <v>0.30228472969144682</v>
      </c>
    </row>
    <row r="40" spans="1:9">
      <c r="A40" s="81" t="s">
        <v>387</v>
      </c>
      <c r="B40" s="30">
        <v>-0.80045133365395271</v>
      </c>
      <c r="C40" s="30">
        <v>-2.5837709175627182</v>
      </c>
      <c r="D40" s="30">
        <v>3.7643244333805406</v>
      </c>
      <c r="E40" s="70">
        <v>-0.47665441774013695</v>
      </c>
      <c r="F40" s="28">
        <v>-0.99840380582767296</v>
      </c>
      <c r="G40" s="109">
        <v>-782.35294117613569</v>
      </c>
      <c r="H40" s="28">
        <v>0.71770935280684622</v>
      </c>
      <c r="I40" s="28">
        <v>0.3550088386974245</v>
      </c>
    </row>
    <row r="41" spans="1:9">
      <c r="A41" s="46" t="s">
        <v>399</v>
      </c>
      <c r="B41" s="30">
        <v>0.3058134347990194</v>
      </c>
      <c r="C41" s="30">
        <v>0.32207171918727107</v>
      </c>
      <c r="D41" s="30">
        <v>0.32173560373078464</v>
      </c>
      <c r="E41" s="70">
        <v>-1.6709227832909533E-2</v>
      </c>
      <c r="F41" s="28">
        <v>-1.6992497812215908E-2</v>
      </c>
      <c r="G41" s="28">
        <v>-1.7286234107468518E-2</v>
      </c>
      <c r="H41" s="28">
        <v>0</v>
      </c>
      <c r="I41" s="28">
        <v>0</v>
      </c>
    </row>
    <row r="42" spans="1:9">
      <c r="A42" s="46" t="s">
        <v>400</v>
      </c>
      <c r="B42" s="30">
        <v>-2.5498050694992441E-3</v>
      </c>
      <c r="C42" s="30">
        <v>0.16002762020715244</v>
      </c>
      <c r="D42" s="30">
        <v>5.9633614072728325E-2</v>
      </c>
      <c r="E42" s="70">
        <v>0.14073866216797659</v>
      </c>
      <c r="F42" s="28">
        <v>0.13713645322860488</v>
      </c>
      <c r="G42" s="28">
        <v>0.15517815229935986</v>
      </c>
      <c r="H42" s="28">
        <v>0.10701710402736046</v>
      </c>
      <c r="I42" s="28">
        <v>8.2137050570058184E-2</v>
      </c>
    </row>
    <row r="43" spans="1:9">
      <c r="A43" s="81" t="s">
        <v>401</v>
      </c>
      <c r="B43" s="30">
        <v>2.9942792729690311E-2</v>
      </c>
      <c r="C43" s="30">
        <v>-2.1471231650290339E-2</v>
      </c>
      <c r="D43" s="30">
        <v>0.10022946802020218</v>
      </c>
      <c r="E43" s="70">
        <v>0.4136056946247782</v>
      </c>
      <c r="F43" s="28">
        <v>0.3129280710441949</v>
      </c>
      <c r="G43" s="28">
        <v>0.30924409189444946</v>
      </c>
      <c r="H43" s="28">
        <v>0.25952117354838045</v>
      </c>
      <c r="I43" s="28">
        <v>0.23599818331925271</v>
      </c>
    </row>
    <row r="44" spans="1:9">
      <c r="A44" s="81" t="s">
        <v>389</v>
      </c>
      <c r="B44" s="30">
        <v>0.28478202502956956</v>
      </c>
      <c r="C44" s="30">
        <v>-2.9514666343162653E-2</v>
      </c>
      <c r="D44" s="30">
        <v>-8.700754687023142E-2</v>
      </c>
      <c r="E44" s="70">
        <v>-2.0411650348079919E-2</v>
      </c>
      <c r="F44" s="28">
        <v>0.15152420940038602</v>
      </c>
      <c r="G44" s="28">
        <v>0.1423099198230767</v>
      </c>
      <c r="H44" s="28">
        <v>0.134733944784351</v>
      </c>
      <c r="I44" s="28">
        <v>0.12841352803358977</v>
      </c>
    </row>
    <row r="45" spans="1:9">
      <c r="A45" s="10" t="s">
        <v>279</v>
      </c>
      <c r="B45" s="30">
        <v>0.20834481542187344</v>
      </c>
      <c r="C45" s="30">
        <v>-3.6472852728187968E-2</v>
      </c>
      <c r="D45" s="30">
        <v>0.15478124312573316</v>
      </c>
      <c r="E45" s="70">
        <v>0.16200868169594354</v>
      </c>
      <c r="F45" s="28">
        <v>0.15164908471091165</v>
      </c>
      <c r="G45" s="28">
        <v>0.14965669794487735</v>
      </c>
      <c r="H45" s="28">
        <v>0.1496571805589241</v>
      </c>
      <c r="I45" s="28">
        <v>0.14965689803608395</v>
      </c>
    </row>
    <row r="46" spans="1:9">
      <c r="A46" s="81" t="s">
        <v>402</v>
      </c>
      <c r="B46" s="30">
        <v>0.12676177879106951</v>
      </c>
      <c r="C46" s="30">
        <v>-1.5530329549298852E-2</v>
      </c>
      <c r="D46" s="30">
        <v>9.8389681880086052E-2</v>
      </c>
      <c r="E46" s="70">
        <v>7.7221370468020481E-2</v>
      </c>
      <c r="F46" s="28">
        <v>5.8879126889922903E-2</v>
      </c>
      <c r="G46" s="28">
        <v>4.9826193158832001E-2</v>
      </c>
      <c r="H46" s="28">
        <v>4.3036394701688699E-2</v>
      </c>
      <c r="I46" s="28">
        <v>3.8534390071234007E-2</v>
      </c>
    </row>
    <row r="47" spans="1:9">
      <c r="A47" s="81" t="s">
        <v>403</v>
      </c>
      <c r="B47" s="30">
        <v>0.29531917649347234</v>
      </c>
      <c r="C47" s="30">
        <v>-6.5635275873715301E-2</v>
      </c>
      <c r="D47" s="30">
        <v>7.3945434803224255E-2</v>
      </c>
      <c r="E47" s="70">
        <v>0.21061277744729942</v>
      </c>
      <c r="F47" s="28">
        <v>0.21941836701894846</v>
      </c>
      <c r="G47" s="28">
        <v>0.21327973110528725</v>
      </c>
      <c r="H47" s="28">
        <v>0.20875597735412602</v>
      </c>
      <c r="I47" s="28">
        <v>0.20312253283119264</v>
      </c>
    </row>
    <row r="48" spans="1:9">
      <c r="A48" s="81" t="s">
        <v>404</v>
      </c>
      <c r="B48" s="30">
        <v>0.15235373104992295</v>
      </c>
      <c r="C48" s="30">
        <v>6.2683062434344919E-2</v>
      </c>
      <c r="D48" s="30">
        <v>1.1638925556010744</v>
      </c>
      <c r="E48" s="70">
        <v>0.27297559911275804</v>
      </c>
      <c r="F48" s="30">
        <v>0.18025512395525489</v>
      </c>
      <c r="G48" s="30">
        <v>0.17616176419964696</v>
      </c>
      <c r="H48" s="30">
        <v>0.17375527538634583</v>
      </c>
      <c r="I48" s="30">
        <v>0.17071761758583856</v>
      </c>
    </row>
    <row r="49" spans="1:9">
      <c r="B49" s="26"/>
      <c r="C49" s="26"/>
      <c r="D49" s="26"/>
      <c r="E49" s="26"/>
      <c r="F49" s="96"/>
      <c r="G49" s="96"/>
      <c r="H49" s="96"/>
      <c r="I49" s="96"/>
    </row>
    <row r="50" spans="1:9">
      <c r="A50" s="10" t="s">
        <v>329</v>
      </c>
      <c r="B50" s="24"/>
      <c r="C50" s="24"/>
      <c r="D50" s="24"/>
      <c r="E50" s="24"/>
      <c r="F50" s="97"/>
      <c r="G50" s="97"/>
      <c r="H50" s="97"/>
      <c r="I50" s="97"/>
    </row>
    <row r="51" spans="1:9">
      <c r="E51" s="59"/>
      <c r="F51" s="94"/>
      <c r="G51" s="94"/>
      <c r="H51" s="94"/>
      <c r="I51" s="94"/>
    </row>
    <row r="52" spans="1:9">
      <c r="A52" s="10" t="s">
        <v>383</v>
      </c>
      <c r="B52" s="21">
        <v>0.22154047060950874</v>
      </c>
      <c r="C52" s="21">
        <v>0.17141494959272069</v>
      </c>
      <c r="D52" s="21">
        <v>0.15090513433338346</v>
      </c>
      <c r="E52" s="61">
        <v>0.14845090284392556</v>
      </c>
      <c r="F52" s="4">
        <v>0.15296508087445762</v>
      </c>
      <c r="G52" s="4">
        <v>0.15572040153183789</v>
      </c>
      <c r="H52" s="4">
        <v>0.15811129138072283</v>
      </c>
      <c r="I52" s="4">
        <v>0.16018176339205253</v>
      </c>
    </row>
    <row r="53" spans="1:9">
      <c r="A53" s="81" t="s">
        <v>384</v>
      </c>
      <c r="B53" s="21">
        <v>0.26028237893536765</v>
      </c>
      <c r="C53" s="21">
        <v>0.2205636849940559</v>
      </c>
      <c r="D53" s="21">
        <v>0.18457251467125912</v>
      </c>
      <c r="E53" s="61">
        <v>0.17660924889709637</v>
      </c>
      <c r="F53" s="4">
        <v>0.17765171228467239</v>
      </c>
      <c r="G53" s="4">
        <v>0.17740536422873238</v>
      </c>
      <c r="H53" s="4">
        <v>0.17715958323166739</v>
      </c>
      <c r="I53" s="4">
        <v>0.17691395932018647</v>
      </c>
    </row>
    <row r="54" spans="1:9">
      <c r="A54" s="46" t="s">
        <v>397</v>
      </c>
      <c r="B54" s="21">
        <v>0.26009380149559058</v>
      </c>
      <c r="C54" s="21">
        <v>0.22054297781596677</v>
      </c>
      <c r="D54" s="21">
        <v>0.18393627236812807</v>
      </c>
      <c r="E54" s="61">
        <v>0.17650924890733641</v>
      </c>
      <c r="F54" s="4">
        <v>0.1775517122846724</v>
      </c>
      <c r="G54" s="4">
        <v>0.17730536425057708</v>
      </c>
      <c r="H54" s="4">
        <v>0.1770595832316674</v>
      </c>
      <c r="I54" s="4">
        <v>0.17681395933886287</v>
      </c>
    </row>
    <row r="55" spans="1:9">
      <c r="A55" s="46" t="s">
        <v>398</v>
      </c>
      <c r="B55" s="21">
        <v>1.8857743977707293E-4</v>
      </c>
      <c r="C55" s="21">
        <v>2.0707178089139783E-5</v>
      </c>
      <c r="D55" s="21">
        <v>6.3624230313105441E-4</v>
      </c>
      <c r="E55" s="61">
        <v>9.9999989759959093E-5</v>
      </c>
      <c r="F55" s="4">
        <v>9.9999999999999991E-5</v>
      </c>
      <c r="G55" s="4">
        <v>9.9999978155297905E-5</v>
      </c>
      <c r="H55" s="4">
        <v>9.9999999999999991E-5</v>
      </c>
      <c r="I55" s="4">
        <v>9.9999981323600182E-5</v>
      </c>
    </row>
    <row r="56" spans="1:9">
      <c r="A56" s="81" t="s">
        <v>385</v>
      </c>
      <c r="B56" s="21">
        <v>3.8741908325858894E-2</v>
      </c>
      <c r="C56" s="21">
        <v>4.9148735401335214E-2</v>
      </c>
      <c r="D56" s="21">
        <v>3.3667380337875662E-2</v>
      </c>
      <c r="E56" s="61">
        <v>2.8158346053170795E-2</v>
      </c>
      <c r="F56" s="4">
        <v>2.4686631410214762E-2</v>
      </c>
      <c r="G56" s="4">
        <v>2.1684962696894492E-2</v>
      </c>
      <c r="H56" s="4">
        <v>1.9048291850944563E-2</v>
      </c>
      <c r="I56" s="4">
        <v>1.6732195928133957E-2</v>
      </c>
    </row>
    <row r="57" spans="1:9">
      <c r="A57" s="10" t="s">
        <v>386</v>
      </c>
      <c r="B57" s="21">
        <v>-2.9489455205380481E-3</v>
      </c>
      <c r="C57" s="21">
        <v>1.5172082266879097E-3</v>
      </c>
      <c r="D57" s="21">
        <v>1.6089872998125105E-2</v>
      </c>
      <c r="E57" s="61">
        <v>2.9775427711148109E-2</v>
      </c>
      <c r="F57" s="4">
        <v>3.6453726202190284E-2</v>
      </c>
      <c r="G57" s="4">
        <v>4.5635625126562739E-2</v>
      </c>
      <c r="H57" s="4">
        <v>5.5934438408226782E-2</v>
      </c>
      <c r="I57" s="4">
        <v>6.7353270265621337E-2</v>
      </c>
    </row>
    <row r="58" spans="1:9">
      <c r="A58" s="81" t="s">
        <v>387</v>
      </c>
      <c r="B58" s="21">
        <v>-1.642284556610889E-3</v>
      </c>
      <c r="C58" s="21">
        <v>2.1355967826799933E-3</v>
      </c>
      <c r="D58" s="21">
        <v>8.5084135614710444E-3</v>
      </c>
      <c r="E58" s="61">
        <v>4.0897443328029668E-3</v>
      </c>
      <c r="F58" s="4">
        <v>6.0243881406992096E-6</v>
      </c>
      <c r="G58" s="4">
        <v>-4.3524476661011046E-3</v>
      </c>
      <c r="H58" s="4">
        <v>-6.9128449706474969E-3</v>
      </c>
      <c r="I58" s="4">
        <v>-8.6610870299687077E-3</v>
      </c>
    </row>
    <row r="59" spans="1:9">
      <c r="A59" s="46" t="s">
        <v>399</v>
      </c>
      <c r="B59" s="21">
        <v>2.7807849797627352E-2</v>
      </c>
      <c r="C59" s="21">
        <v>3.0185676212758528E-2</v>
      </c>
      <c r="D59" s="21">
        <v>3.336364592640146E-2</v>
      </c>
      <c r="E59" s="61">
        <v>3.013106433141851E-2</v>
      </c>
      <c r="F59" s="4">
        <v>2.7333948372174885E-2</v>
      </c>
      <c r="G59" s="4">
        <v>2.4837207818917906E-2</v>
      </c>
      <c r="H59" s="4">
        <v>2.2965523537747813E-2</v>
      </c>
      <c r="I59" s="4">
        <v>2.1234879820168678E-2</v>
      </c>
    </row>
    <row r="60" spans="1:9">
      <c r="A60" s="46" t="s">
        <v>400</v>
      </c>
      <c r="B60" s="21">
        <v>2.9450134354238239E-2</v>
      </c>
      <c r="C60" s="21">
        <v>2.8050079430078534E-2</v>
      </c>
      <c r="D60" s="21">
        <v>2.4855232364930414E-2</v>
      </c>
      <c r="E60" s="61">
        <v>2.6041319998615545E-2</v>
      </c>
      <c r="F60" s="4">
        <v>2.7327923984034184E-2</v>
      </c>
      <c r="G60" s="4">
        <v>2.9189655485019009E-2</v>
      </c>
      <c r="H60" s="4">
        <v>2.9878368508395311E-2</v>
      </c>
      <c r="I60" s="4">
        <v>2.9895966850137387E-2</v>
      </c>
    </row>
    <row r="61" spans="1:9">
      <c r="A61" s="81" t="s">
        <v>401</v>
      </c>
      <c r="B61" s="21">
        <v>6.4020254717403843E-2</v>
      </c>
      <c r="C61" s="21">
        <v>5.1436271627077937E-2</v>
      </c>
      <c r="D61" s="21">
        <v>4.7323925207852238E-2</v>
      </c>
      <c r="E61" s="61">
        <v>6.1442382976300648E-2</v>
      </c>
      <c r="F61" s="4">
        <v>7.4445774009844562E-2</v>
      </c>
      <c r="G61" s="4">
        <v>9.0122666740064861E-2</v>
      </c>
      <c r="H61" s="4">
        <v>0.10495740534566142</v>
      </c>
      <c r="I61" s="4">
        <v>0.11995113880281659</v>
      </c>
    </row>
    <row r="62" spans="1:9">
      <c r="A62" s="81" t="s">
        <v>389</v>
      </c>
      <c r="B62" s="21">
        <v>-6.5326915681331005E-2</v>
      </c>
      <c r="C62" s="21">
        <v>-5.2054660183070027E-2</v>
      </c>
      <c r="D62" s="21">
        <v>-3.9742465771198179E-2</v>
      </c>
      <c r="E62" s="61">
        <v>-3.5756699597955514E-2</v>
      </c>
      <c r="F62" s="4">
        <v>-3.7998072195794971E-2</v>
      </c>
      <c r="G62" s="4">
        <v>-4.0134593947401015E-2</v>
      </c>
      <c r="H62" s="4">
        <v>-4.2110121966787151E-2</v>
      </c>
      <c r="I62" s="4">
        <v>-4.3936781507226547E-2</v>
      </c>
    </row>
    <row r="63" spans="1:9">
      <c r="A63" s="10" t="s">
        <v>279</v>
      </c>
      <c r="B63" s="21">
        <v>0.2185915250889707</v>
      </c>
      <c r="C63" s="21">
        <v>0.1729321578194086</v>
      </c>
      <c r="D63" s="21">
        <v>0.16699500733150854</v>
      </c>
      <c r="E63" s="61">
        <v>0.17822633055507367</v>
      </c>
      <c r="F63" s="4">
        <v>0.1894188070766479</v>
      </c>
      <c r="G63" s="4">
        <v>0.20135602665840061</v>
      </c>
      <c r="H63" s="4">
        <v>0.21404572978894962</v>
      </c>
      <c r="I63" s="4">
        <v>0.22753503365767389</v>
      </c>
    </row>
    <row r="64" spans="1:9">
      <c r="A64" s="81" t="s">
        <v>402</v>
      </c>
      <c r="B64" s="21">
        <v>9.4616111406118142E-2</v>
      </c>
      <c r="C64" s="21">
        <v>7.6479655180138301E-2</v>
      </c>
      <c r="D64" s="21">
        <v>7.0247418844628248E-2</v>
      </c>
      <c r="E64" s="61">
        <v>6.9501525561292465E-2</v>
      </c>
      <c r="F64" s="4">
        <v>6.7915951516669237E-2</v>
      </c>
      <c r="G64" s="4">
        <v>6.5926884908347277E-2</v>
      </c>
      <c r="H64" s="4">
        <v>6.3582206794138216E-2</v>
      </c>
      <c r="I64" s="4">
        <v>6.1056223247224532E-2</v>
      </c>
    </row>
    <row r="65" spans="1:9">
      <c r="A65" s="81" t="s">
        <v>403</v>
      </c>
      <c r="B65" s="21">
        <v>0.11124205546775846</v>
      </c>
      <c r="C65" s="21">
        <v>8.5342217613840143E-2</v>
      </c>
      <c r="D65" s="21">
        <v>7.664329114231215E-2</v>
      </c>
      <c r="E65" s="61">
        <v>8.5219386732142841E-2</v>
      </c>
      <c r="F65" s="4">
        <v>9.5900793683606211E-2</v>
      </c>
      <c r="G65" s="4">
        <v>0.10758618444923705</v>
      </c>
      <c r="H65" s="4">
        <v>0.12024546866238889</v>
      </c>
      <c r="I65" s="4">
        <v>0.13376793938238263</v>
      </c>
    </row>
    <row r="66" spans="1:9">
      <c r="A66" s="95" t="s">
        <v>404</v>
      </c>
      <c r="B66" s="19">
        <v>1.2733358215094097E-2</v>
      </c>
      <c r="C66" s="19">
        <v>1.1110285025430169E-2</v>
      </c>
      <c r="D66" s="19">
        <v>2.0104297344568159E-2</v>
      </c>
      <c r="E66" s="67">
        <v>2.3505418261638347E-2</v>
      </c>
      <c r="F66" s="19">
        <v>2.560206187637247E-2</v>
      </c>
      <c r="G66" s="19">
        <v>2.7842957300816283E-2</v>
      </c>
      <c r="H66" s="19">
        <v>3.0218054332422514E-2</v>
      </c>
      <c r="I66" s="19">
        <v>3.2710871028066718E-2</v>
      </c>
    </row>
    <row r="67" spans="1:9">
      <c r="A67" s="24"/>
      <c r="B67" s="24"/>
      <c r="C67" s="24"/>
      <c r="D67" s="24"/>
      <c r="E67" s="24"/>
      <c r="F67" s="24"/>
      <c r="G67" s="24"/>
      <c r="H67" s="24"/>
      <c r="I67" s="24"/>
    </row>
    <row r="68" spans="1:9">
      <c r="B68" s="94"/>
      <c r="C68" s="94"/>
      <c r="D68" s="94"/>
      <c r="E68" s="94"/>
      <c r="F68" s="94"/>
      <c r="G68" s="94"/>
      <c r="H68" s="94"/>
      <c r="I68" s="94"/>
    </row>
    <row r="69" spans="1:9">
      <c r="B69" s="91"/>
      <c r="C69" s="91"/>
      <c r="D69" s="91"/>
      <c r="E69" s="91"/>
      <c r="F69" s="91"/>
      <c r="G69" s="91"/>
      <c r="H69" s="91"/>
      <c r="I69" s="91"/>
    </row>
  </sheetData>
  <phoneticPr fontId="0" type="noConversion"/>
  <pageMargins left="0.5" right="0.5" top="0.79" bottom="0.43307086614173201" header="0.46" footer="0.31496062992126"/>
  <pageSetup paperSize="9" scale="81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Fred_data</vt:lpstr>
      <vt:lpstr>Data</vt:lpstr>
      <vt:lpstr>End</vt:lpstr>
      <vt:lpstr>SelInd</vt:lpstr>
      <vt:lpstr>NatAcc</vt:lpstr>
      <vt:lpstr>Budget</vt:lpstr>
      <vt:lpstr>BOP</vt:lpstr>
      <vt:lpstr>MonSer</vt:lpstr>
      <vt:lpstr>NatBank</vt:lpstr>
      <vt:lpstr>Budget_LEPL</vt:lpstr>
      <vt:lpstr>BOP!Print_Area</vt:lpstr>
      <vt:lpstr>Budget!Print_Area</vt:lpstr>
      <vt:lpstr>Budget_LEPL!Print_Area</vt:lpstr>
      <vt:lpstr>MonSer!Print_Area</vt:lpstr>
      <vt:lpstr>NatAcc!Print_Area</vt:lpstr>
      <vt:lpstr>NatBank!Print_Area</vt:lpstr>
      <vt:lpstr>SelInd!Print_Area</vt:lpstr>
      <vt:lpstr>Budget!Print_Titles</vt:lpstr>
      <vt:lpstr>Budget_LEPL!Print_Titles</vt:lpstr>
      <vt:lpstr>NatAcc!Print_Titles</vt:lpstr>
      <vt:lpstr>SelInd!Print_Titles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Kakhaber Sulakvelidze</cp:lastModifiedBy>
  <cp:lastPrinted>2023-05-31T18:54:55Z</cp:lastPrinted>
  <dcterms:created xsi:type="dcterms:W3CDTF">2002-06-18T07:14:33Z</dcterms:created>
  <dcterms:modified xsi:type="dcterms:W3CDTF">2023-06-02T10:40:18Z</dcterms:modified>
</cp:coreProperties>
</file>